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SRP\UDESC\PE 0651.2024 SRP SGPE 5436.2024 - Locação de Veículos - VIG 13.06.2025\"/>
    </mc:Choice>
  </mc:AlternateContent>
  <xr:revisionPtr revIDLastSave="0" documentId="13_ncr:1_{EEB29692-F1BA-40C6-A66C-1ED02757AD0E}" xr6:coauthVersionLast="47" xr6:coauthVersionMax="47" xr10:uidLastSave="{00000000-0000-0000-0000-000000000000}"/>
  <bookViews>
    <workbookView xWindow="-109" yWindow="-109" windowWidth="26301" windowHeight="14305" tabRatio="768" activeTab="15" xr2:uid="{00000000-000D-0000-FFFF-FFFF00000000}"/>
  </bookViews>
  <sheets>
    <sheet name="REITORIA-PROEX" sheetId="163" r:id="rId1"/>
    <sheet name="REITORIA-SETRAN" sheetId="164" r:id="rId2"/>
    <sheet name="ESAG" sheetId="165" r:id="rId3"/>
    <sheet name="CEART" sheetId="166" r:id="rId4"/>
    <sheet name="CEAD" sheetId="167" r:id="rId5"/>
    <sheet name="FAED" sheetId="168" r:id="rId6"/>
    <sheet name="CEFID" sheetId="169" r:id="rId7"/>
    <sheet name="CERES" sheetId="170" r:id="rId8"/>
    <sheet name="CESFI" sheetId="171" r:id="rId9"/>
    <sheet name="CEAVI" sheetId="172" r:id="rId10"/>
    <sheet name="CCT" sheetId="173" r:id="rId11"/>
    <sheet name="CEPLAN" sheetId="174" r:id="rId12"/>
    <sheet name="CAV" sheetId="175" r:id="rId13"/>
    <sheet name="CESMO" sheetId="176" r:id="rId14"/>
    <sheet name="CEO" sheetId="177" r:id="rId15"/>
    <sheet name="GESTOR" sheetId="162" r:id="rId16"/>
  </sheets>
  <definedNames>
    <definedName name="CESMO">#REF!</definedName>
    <definedName name="diasuteis" localSheetId="15">#REF!</definedName>
    <definedName name="diasuteis">#REF!</definedName>
    <definedName name="Ferias" localSheetId="15">#REF!</definedName>
    <definedName name="Ferias">#REF!</definedName>
    <definedName name="RD" localSheetId="15">OFFSET(#REF!,(MATCH(SMALL(#REF!,ROW()-10),#REF!,0)-1),0)</definedName>
    <definedName name="RD">OFFSET(#REF!,(MATCH(SMALL(#REF!,ROW()-10),#REF!,0)-1),0)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8" i="164" l="1"/>
  <c r="N58" i="163"/>
  <c r="O6" i="162"/>
  <c r="O7" i="162"/>
  <c r="O8" i="162"/>
  <c r="O9" i="162"/>
  <c r="O10" i="162"/>
  <c r="O11" i="162"/>
  <c r="O12" i="162"/>
  <c r="O13" i="162"/>
  <c r="O14" i="162"/>
  <c r="O15" i="162"/>
  <c r="O16" i="162"/>
  <c r="O17" i="162"/>
  <c r="O18" i="162"/>
  <c r="O19" i="162"/>
  <c r="O20" i="162"/>
  <c r="O21" i="162"/>
  <c r="O22" i="162"/>
  <c r="O23" i="162"/>
  <c r="O24" i="162"/>
  <c r="O25" i="162"/>
  <c r="O26" i="162"/>
  <c r="O27" i="162"/>
  <c r="O28" i="162"/>
  <c r="O29" i="162"/>
  <c r="O30" i="162"/>
  <c r="O31" i="162"/>
  <c r="O32" i="162"/>
  <c r="O33" i="162"/>
  <c r="O34" i="162"/>
  <c r="O35" i="162"/>
  <c r="O36" i="162"/>
  <c r="O37" i="162"/>
  <c r="O38" i="162"/>
  <c r="O39" i="162"/>
  <c r="O40" i="162"/>
  <c r="O41" i="162"/>
  <c r="O42" i="162"/>
  <c r="O43" i="162"/>
  <c r="O44" i="162"/>
  <c r="O45" i="162"/>
  <c r="O46" i="162"/>
  <c r="O47" i="162"/>
  <c r="O48" i="162"/>
  <c r="O49" i="162"/>
  <c r="O50" i="162"/>
  <c r="O51" i="162"/>
  <c r="O52" i="162"/>
  <c r="O53" i="162"/>
  <c r="O54" i="162"/>
  <c r="O55" i="162"/>
  <c r="O56" i="162"/>
  <c r="O57" i="162"/>
  <c r="N5" i="162"/>
  <c r="N6" i="162"/>
  <c r="N7" i="162"/>
  <c r="N8" i="162"/>
  <c r="N9" i="162"/>
  <c r="N10" i="162"/>
  <c r="N11" i="162"/>
  <c r="N12" i="162"/>
  <c r="N13" i="162"/>
  <c r="N14" i="162"/>
  <c r="N15" i="162"/>
  <c r="N16" i="162"/>
  <c r="N17" i="162"/>
  <c r="N18" i="162"/>
  <c r="N19" i="162"/>
  <c r="N20" i="162"/>
  <c r="N21" i="162"/>
  <c r="N22" i="162"/>
  <c r="N23" i="162"/>
  <c r="N24" i="162"/>
  <c r="N25" i="162"/>
  <c r="N26" i="162"/>
  <c r="N27" i="162"/>
  <c r="N28" i="162"/>
  <c r="N29" i="162"/>
  <c r="N30" i="162"/>
  <c r="N31" i="162"/>
  <c r="N32" i="162"/>
  <c r="N33" i="162"/>
  <c r="N34" i="162"/>
  <c r="N35" i="162"/>
  <c r="N36" i="162"/>
  <c r="N37" i="162"/>
  <c r="N38" i="162"/>
  <c r="N39" i="162"/>
  <c r="N40" i="162"/>
  <c r="N41" i="162"/>
  <c r="N42" i="162"/>
  <c r="N43" i="162"/>
  <c r="N44" i="162"/>
  <c r="N45" i="162"/>
  <c r="N46" i="162"/>
  <c r="N47" i="162"/>
  <c r="N48" i="162"/>
  <c r="N49" i="162"/>
  <c r="N50" i="162"/>
  <c r="N51" i="162"/>
  <c r="N52" i="162"/>
  <c r="N53" i="162"/>
  <c r="N54" i="162"/>
  <c r="N55" i="162"/>
  <c r="N56" i="162"/>
  <c r="N57" i="162"/>
  <c r="M9" i="162"/>
  <c r="M10" i="162"/>
  <c r="M11" i="162"/>
  <c r="M12" i="162"/>
  <c r="M13" i="162"/>
  <c r="M14" i="162"/>
  <c r="M15" i="162"/>
  <c r="M16" i="162"/>
  <c r="M17" i="162"/>
  <c r="M18" i="162"/>
  <c r="M19" i="162"/>
  <c r="M20" i="162"/>
  <c r="M21" i="162"/>
  <c r="M22" i="162"/>
  <c r="M23" i="162"/>
  <c r="M24" i="162"/>
  <c r="M25" i="162"/>
  <c r="M26" i="162"/>
  <c r="M27" i="162"/>
  <c r="M28" i="162"/>
  <c r="M29" i="162"/>
  <c r="M30" i="162"/>
  <c r="M31" i="162"/>
  <c r="M32" i="162"/>
  <c r="M33" i="162"/>
  <c r="M34" i="162"/>
  <c r="M35" i="162"/>
  <c r="M36" i="162"/>
  <c r="M37" i="162"/>
  <c r="M38" i="162"/>
  <c r="M39" i="162"/>
  <c r="M40" i="162"/>
  <c r="M41" i="162"/>
  <c r="M42" i="162"/>
  <c r="M43" i="162"/>
  <c r="M44" i="162"/>
  <c r="M45" i="162"/>
  <c r="M46" i="162"/>
  <c r="M47" i="162"/>
  <c r="M48" i="162"/>
  <c r="M49" i="162"/>
  <c r="M50" i="162"/>
  <c r="M51" i="162"/>
  <c r="M52" i="162"/>
  <c r="M53" i="162"/>
  <c r="M54" i="162"/>
  <c r="M55" i="162"/>
  <c r="M56" i="162"/>
  <c r="M57" i="162"/>
  <c r="L9" i="162"/>
  <c r="L10" i="162"/>
  <c r="L11" i="162"/>
  <c r="L12" i="162"/>
  <c r="L13" i="162"/>
  <c r="L14" i="162"/>
  <c r="L15" i="162"/>
  <c r="L16" i="162"/>
  <c r="L17" i="162"/>
  <c r="L18" i="162"/>
  <c r="L19" i="162"/>
  <c r="L20" i="162"/>
  <c r="L21" i="162"/>
  <c r="L22" i="162"/>
  <c r="L23" i="162"/>
  <c r="L24" i="162"/>
  <c r="L25" i="162"/>
  <c r="L26" i="162"/>
  <c r="L27" i="162"/>
  <c r="L28" i="162"/>
  <c r="L29" i="162"/>
  <c r="L30" i="162"/>
  <c r="L31" i="162"/>
  <c r="L32" i="162"/>
  <c r="L33" i="162"/>
  <c r="L34" i="162"/>
  <c r="L35" i="162"/>
  <c r="L36" i="162"/>
  <c r="L37" i="162"/>
  <c r="L38" i="162"/>
  <c r="L39" i="162"/>
  <c r="L40" i="162"/>
  <c r="L41" i="162"/>
  <c r="L42" i="162"/>
  <c r="L43" i="162"/>
  <c r="L44" i="162"/>
  <c r="L45" i="162"/>
  <c r="L46" i="162"/>
  <c r="L47" i="162"/>
  <c r="L48" i="162"/>
  <c r="L49" i="162"/>
  <c r="L50" i="162"/>
  <c r="L51" i="162"/>
  <c r="L52" i="162"/>
  <c r="L53" i="162"/>
  <c r="L54" i="162"/>
  <c r="L55" i="162"/>
  <c r="L56" i="162"/>
  <c r="L57" i="162"/>
  <c r="K58" i="162"/>
  <c r="K5" i="162"/>
  <c r="K6" i="162"/>
  <c r="K7" i="162"/>
  <c r="K8" i="162"/>
  <c r="K9" i="162"/>
  <c r="K10" i="162"/>
  <c r="K11" i="162"/>
  <c r="K12" i="162"/>
  <c r="K13" i="162"/>
  <c r="K14" i="162"/>
  <c r="K15" i="162"/>
  <c r="K16" i="162"/>
  <c r="K17" i="162"/>
  <c r="K18" i="162"/>
  <c r="K19" i="162"/>
  <c r="K20" i="162"/>
  <c r="K21" i="162"/>
  <c r="K22" i="162"/>
  <c r="K23" i="162"/>
  <c r="K24" i="162"/>
  <c r="K25" i="162"/>
  <c r="K26" i="162"/>
  <c r="K27" i="162"/>
  <c r="K28" i="162"/>
  <c r="K29" i="162"/>
  <c r="K30" i="162"/>
  <c r="K31" i="162"/>
  <c r="K32" i="162"/>
  <c r="K33" i="162"/>
  <c r="K34" i="162"/>
  <c r="K35" i="162"/>
  <c r="K36" i="162"/>
  <c r="K37" i="162"/>
  <c r="K38" i="162"/>
  <c r="K39" i="162"/>
  <c r="K40" i="162"/>
  <c r="K41" i="162"/>
  <c r="K42" i="162"/>
  <c r="K43" i="162"/>
  <c r="K44" i="162"/>
  <c r="K45" i="162"/>
  <c r="K46" i="162"/>
  <c r="K47" i="162"/>
  <c r="K48" i="162"/>
  <c r="K49" i="162"/>
  <c r="K50" i="162"/>
  <c r="K51" i="162"/>
  <c r="K52" i="162"/>
  <c r="K53" i="162"/>
  <c r="K54" i="162"/>
  <c r="K55" i="162"/>
  <c r="K56" i="162"/>
  <c r="K57" i="162"/>
  <c r="K4" i="162" l="1"/>
  <c r="N4" i="162" s="1"/>
  <c r="K62" i="162" l="1"/>
  <c r="K61" i="162"/>
  <c r="K57" i="177"/>
  <c r="K56" i="177"/>
  <c r="K55" i="177"/>
  <c r="L55" i="177" s="1"/>
  <c r="M55" i="177" s="1"/>
  <c r="K54" i="177"/>
  <c r="K53" i="177"/>
  <c r="K52" i="177"/>
  <c r="L52" i="177" s="1"/>
  <c r="M52" i="177" s="1"/>
  <c r="K51" i="177"/>
  <c r="K50" i="177"/>
  <c r="K49" i="177"/>
  <c r="K48" i="177"/>
  <c r="K47" i="177"/>
  <c r="K46" i="177"/>
  <c r="K45" i="177"/>
  <c r="K44" i="177"/>
  <c r="K43" i="177"/>
  <c r="K42" i="177"/>
  <c r="K41" i="177"/>
  <c r="K40" i="177"/>
  <c r="L40" i="177" s="1"/>
  <c r="M40" i="177" s="1"/>
  <c r="K39" i="177"/>
  <c r="K38" i="177"/>
  <c r="K37" i="177"/>
  <c r="K36" i="177"/>
  <c r="K32" i="177"/>
  <c r="K33" i="177"/>
  <c r="K34" i="177"/>
  <c r="K35" i="177"/>
  <c r="AE58" i="177"/>
  <c r="AD58" i="177"/>
  <c r="AC58" i="177"/>
  <c r="AB58" i="177"/>
  <c r="AA58" i="177"/>
  <c r="Z58" i="177"/>
  <c r="Y58" i="177"/>
  <c r="X58" i="177"/>
  <c r="W58" i="177"/>
  <c r="V58" i="177"/>
  <c r="U58" i="177"/>
  <c r="T58" i="177"/>
  <c r="S58" i="177"/>
  <c r="R58" i="177"/>
  <c r="Q58" i="177"/>
  <c r="P58" i="177"/>
  <c r="O58" i="177"/>
  <c r="N58" i="177"/>
  <c r="L57" i="177"/>
  <c r="M57" i="177" s="1"/>
  <c r="L56" i="177"/>
  <c r="M56" i="177" s="1"/>
  <c r="L54" i="177"/>
  <c r="M54" i="177" s="1"/>
  <c r="L53" i="177"/>
  <c r="M53" i="177" s="1"/>
  <c r="L51" i="177"/>
  <c r="M51" i="177" s="1"/>
  <c r="L50" i="177"/>
  <c r="M50" i="177" s="1"/>
  <c r="L49" i="177"/>
  <c r="M49" i="177" s="1"/>
  <c r="L48" i="177"/>
  <c r="M48" i="177" s="1"/>
  <c r="L47" i="177"/>
  <c r="M47" i="177" s="1"/>
  <c r="L46" i="177"/>
  <c r="M46" i="177" s="1"/>
  <c r="L45" i="177"/>
  <c r="M45" i="177" s="1"/>
  <c r="L44" i="177"/>
  <c r="M44" i="177" s="1"/>
  <c r="L43" i="177"/>
  <c r="M43" i="177" s="1"/>
  <c r="L42" i="177"/>
  <c r="M42" i="177" s="1"/>
  <c r="L41" i="177"/>
  <c r="M41" i="177" s="1"/>
  <c r="L39" i="177"/>
  <c r="M39" i="177" s="1"/>
  <c r="L38" i="177"/>
  <c r="M38" i="177" s="1"/>
  <c r="L37" i="177"/>
  <c r="M37" i="177" s="1"/>
  <c r="L36" i="177"/>
  <c r="M36" i="177" s="1"/>
  <c r="L35" i="177"/>
  <c r="M35" i="177" s="1"/>
  <c r="L34" i="177"/>
  <c r="M34" i="177" s="1"/>
  <c r="L33" i="177"/>
  <c r="M33" i="177" s="1"/>
  <c r="L32" i="177"/>
  <c r="M32" i="177" s="1"/>
  <c r="M31" i="177"/>
  <c r="L31" i="177"/>
  <c r="K31" i="177"/>
  <c r="K30" i="177"/>
  <c r="L30" i="177" s="1"/>
  <c r="M30" i="177" s="1"/>
  <c r="M29" i="177"/>
  <c r="L29" i="177"/>
  <c r="K29" i="177"/>
  <c r="K28" i="177"/>
  <c r="L28" i="177" s="1"/>
  <c r="M28" i="177" s="1"/>
  <c r="M27" i="177"/>
  <c r="L27" i="177"/>
  <c r="K27" i="177"/>
  <c r="K26" i="177"/>
  <c r="L26" i="177" s="1"/>
  <c r="M26" i="177" s="1"/>
  <c r="M25" i="177"/>
  <c r="L25" i="177"/>
  <c r="K25" i="177"/>
  <c r="K24" i="177"/>
  <c r="L24" i="177" s="1"/>
  <c r="M24" i="177" s="1"/>
  <c r="M23" i="177"/>
  <c r="L23" i="177"/>
  <c r="K23" i="177"/>
  <c r="K22" i="177"/>
  <c r="L22" i="177" s="1"/>
  <c r="M22" i="177" s="1"/>
  <c r="M21" i="177"/>
  <c r="L21" i="177"/>
  <c r="K21" i="177"/>
  <c r="K20" i="177"/>
  <c r="L20" i="177" s="1"/>
  <c r="M20" i="177" s="1"/>
  <c r="M19" i="177"/>
  <c r="L19" i="177"/>
  <c r="K19" i="177"/>
  <c r="K18" i="177"/>
  <c r="L18" i="177" s="1"/>
  <c r="M18" i="177" s="1"/>
  <c r="M17" i="177"/>
  <c r="L17" i="177"/>
  <c r="K17" i="177"/>
  <c r="K16" i="177"/>
  <c r="L16" i="177" s="1"/>
  <c r="M16" i="177" s="1"/>
  <c r="M15" i="177"/>
  <c r="L15" i="177"/>
  <c r="K15" i="177"/>
  <c r="K14" i="177"/>
  <c r="L14" i="177" s="1"/>
  <c r="M14" i="177" s="1"/>
  <c r="M13" i="177"/>
  <c r="L13" i="177"/>
  <c r="K13" i="177"/>
  <c r="K12" i="177"/>
  <c r="L12" i="177" s="1"/>
  <c r="M12" i="177" s="1"/>
  <c r="M11" i="177"/>
  <c r="L11" i="177"/>
  <c r="K11" i="177"/>
  <c r="K10" i="177"/>
  <c r="L10" i="177" s="1"/>
  <c r="M10" i="177" s="1"/>
  <c r="M9" i="177"/>
  <c r="L9" i="177"/>
  <c r="K9" i="177"/>
  <c r="K8" i="177"/>
  <c r="L8" i="177" s="1"/>
  <c r="M8" i="177" s="1"/>
  <c r="M7" i="177"/>
  <c r="L7" i="177"/>
  <c r="K7" i="177"/>
  <c r="K6" i="177"/>
  <c r="L6" i="177" s="1"/>
  <c r="M6" i="177" s="1"/>
  <c r="L5" i="177"/>
  <c r="M5" i="177" s="1"/>
  <c r="K5" i="177"/>
  <c r="K4" i="177"/>
  <c r="L4" i="177" s="1"/>
  <c r="K35" i="176"/>
  <c r="K34" i="176"/>
  <c r="L34" i="176" s="1"/>
  <c r="M34" i="176" s="1"/>
  <c r="K33" i="176"/>
  <c r="L33" i="176" s="1"/>
  <c r="M33" i="176" s="1"/>
  <c r="K32" i="176"/>
  <c r="K24" i="176"/>
  <c r="K25" i="176"/>
  <c r="K26" i="176"/>
  <c r="K27" i="176"/>
  <c r="L27" i="176" s="1"/>
  <c r="M27" i="176" s="1"/>
  <c r="K28" i="176"/>
  <c r="L28" i="176" s="1"/>
  <c r="M28" i="176" s="1"/>
  <c r="K29" i="176"/>
  <c r="L29" i="176" s="1"/>
  <c r="M29" i="176" s="1"/>
  <c r="K30" i="176"/>
  <c r="K31" i="176"/>
  <c r="AE58" i="176"/>
  <c r="AD58" i="176"/>
  <c r="AC58" i="176"/>
  <c r="AB58" i="176"/>
  <c r="AA58" i="176"/>
  <c r="Z58" i="176"/>
  <c r="Y58" i="176"/>
  <c r="X58" i="176"/>
  <c r="W58" i="176"/>
  <c r="V58" i="176"/>
  <c r="U58" i="176"/>
  <c r="T58" i="176"/>
  <c r="S58" i="176"/>
  <c r="R58" i="176"/>
  <c r="Q58" i="176"/>
  <c r="P58" i="176"/>
  <c r="O58" i="176"/>
  <c r="N58" i="176"/>
  <c r="K57" i="176"/>
  <c r="L57" i="176" s="1"/>
  <c r="M57" i="176" s="1"/>
  <c r="K56" i="176"/>
  <c r="L56" i="176" s="1"/>
  <c r="M56" i="176" s="1"/>
  <c r="K55" i="176"/>
  <c r="L55" i="176" s="1"/>
  <c r="M55" i="176" s="1"/>
  <c r="K54" i="176"/>
  <c r="L54" i="176" s="1"/>
  <c r="M54" i="176" s="1"/>
  <c r="K53" i="176"/>
  <c r="L53" i="176" s="1"/>
  <c r="M53" i="176" s="1"/>
  <c r="K52" i="176"/>
  <c r="L52" i="176" s="1"/>
  <c r="M52" i="176" s="1"/>
  <c r="K51" i="176"/>
  <c r="L51" i="176" s="1"/>
  <c r="M51" i="176" s="1"/>
  <c r="K50" i="176"/>
  <c r="L50" i="176" s="1"/>
  <c r="M50" i="176" s="1"/>
  <c r="K49" i="176"/>
  <c r="L49" i="176" s="1"/>
  <c r="M49" i="176" s="1"/>
  <c r="K48" i="176"/>
  <c r="L48" i="176" s="1"/>
  <c r="M48" i="176" s="1"/>
  <c r="K47" i="176"/>
  <c r="L47" i="176" s="1"/>
  <c r="M47" i="176" s="1"/>
  <c r="K46" i="176"/>
  <c r="L46" i="176" s="1"/>
  <c r="M46" i="176" s="1"/>
  <c r="K45" i="176"/>
  <c r="L45" i="176" s="1"/>
  <c r="M45" i="176" s="1"/>
  <c r="K44" i="176"/>
  <c r="L44" i="176" s="1"/>
  <c r="M44" i="176" s="1"/>
  <c r="K43" i="176"/>
  <c r="L43" i="176" s="1"/>
  <c r="M43" i="176" s="1"/>
  <c r="K42" i="176"/>
  <c r="L42" i="176" s="1"/>
  <c r="M42" i="176" s="1"/>
  <c r="K41" i="176"/>
  <c r="L41" i="176" s="1"/>
  <c r="M41" i="176" s="1"/>
  <c r="K40" i="176"/>
  <c r="L40" i="176" s="1"/>
  <c r="M40" i="176" s="1"/>
  <c r="K39" i="176"/>
  <c r="L39" i="176" s="1"/>
  <c r="M39" i="176" s="1"/>
  <c r="K38" i="176"/>
  <c r="L38" i="176" s="1"/>
  <c r="M38" i="176" s="1"/>
  <c r="K37" i="176"/>
  <c r="L37" i="176" s="1"/>
  <c r="M37" i="176" s="1"/>
  <c r="K36" i="176"/>
  <c r="L36" i="176" s="1"/>
  <c r="M36" i="176" s="1"/>
  <c r="L35" i="176"/>
  <c r="M35" i="176" s="1"/>
  <c r="L32" i="176"/>
  <c r="M32" i="176" s="1"/>
  <c r="L31" i="176"/>
  <c r="M31" i="176" s="1"/>
  <c r="L30" i="176"/>
  <c r="M30" i="176" s="1"/>
  <c r="L26" i="176"/>
  <c r="M26" i="176" s="1"/>
  <c r="L25" i="176"/>
  <c r="M25" i="176" s="1"/>
  <c r="L24" i="176"/>
  <c r="M24" i="176" s="1"/>
  <c r="K23" i="176"/>
  <c r="L23" i="176" s="1"/>
  <c r="M23" i="176" s="1"/>
  <c r="K22" i="176"/>
  <c r="L22" i="176" s="1"/>
  <c r="M22" i="176" s="1"/>
  <c r="K21" i="176"/>
  <c r="L21" i="176" s="1"/>
  <c r="M21" i="176" s="1"/>
  <c r="K20" i="176"/>
  <c r="L20" i="176" s="1"/>
  <c r="M20" i="176" s="1"/>
  <c r="K19" i="176"/>
  <c r="L19" i="176" s="1"/>
  <c r="M19" i="176" s="1"/>
  <c r="K18" i="176"/>
  <c r="L18" i="176" s="1"/>
  <c r="M18" i="176" s="1"/>
  <c r="K17" i="176"/>
  <c r="L17" i="176" s="1"/>
  <c r="M17" i="176" s="1"/>
  <c r="K16" i="176"/>
  <c r="L16" i="176" s="1"/>
  <c r="M16" i="176" s="1"/>
  <c r="K15" i="176"/>
  <c r="L15" i="176" s="1"/>
  <c r="M15" i="176" s="1"/>
  <c r="K14" i="176"/>
  <c r="L14" i="176" s="1"/>
  <c r="M14" i="176" s="1"/>
  <c r="K13" i="176"/>
  <c r="L13" i="176" s="1"/>
  <c r="M13" i="176" s="1"/>
  <c r="K12" i="176"/>
  <c r="L12" i="176" s="1"/>
  <c r="M12" i="176" s="1"/>
  <c r="K11" i="176"/>
  <c r="L11" i="176" s="1"/>
  <c r="M11" i="176" s="1"/>
  <c r="K10" i="176"/>
  <c r="L10" i="176" s="1"/>
  <c r="M10" i="176" s="1"/>
  <c r="K9" i="176"/>
  <c r="L9" i="176" s="1"/>
  <c r="M9" i="176" s="1"/>
  <c r="M8" i="176"/>
  <c r="L8" i="176"/>
  <c r="K8" i="176"/>
  <c r="K7" i="176"/>
  <c r="L7" i="176" s="1"/>
  <c r="M7" i="176" s="1"/>
  <c r="M6" i="176"/>
  <c r="L6" i="176"/>
  <c r="K6" i="176"/>
  <c r="K5" i="176"/>
  <c r="L5" i="176" s="1"/>
  <c r="M5" i="176" s="1"/>
  <c r="M4" i="176"/>
  <c r="L4" i="176"/>
  <c r="K4" i="176"/>
  <c r="K16" i="175"/>
  <c r="K17" i="175"/>
  <c r="L17" i="175" s="1"/>
  <c r="M17" i="175" s="1"/>
  <c r="K18" i="175"/>
  <c r="L18" i="175" s="1"/>
  <c r="M18" i="175" s="1"/>
  <c r="K19" i="175"/>
  <c r="K20" i="175"/>
  <c r="K21" i="175"/>
  <c r="K22" i="175"/>
  <c r="K23" i="175"/>
  <c r="L23" i="175" s="1"/>
  <c r="M23" i="175" s="1"/>
  <c r="K31" i="175"/>
  <c r="K30" i="175"/>
  <c r="K29" i="175"/>
  <c r="K28" i="175"/>
  <c r="K27" i="175"/>
  <c r="L27" i="175" s="1"/>
  <c r="M27" i="175" s="1"/>
  <c r="K26" i="175"/>
  <c r="K25" i="175"/>
  <c r="L25" i="175" s="1"/>
  <c r="M25" i="175" s="1"/>
  <c r="K24" i="175"/>
  <c r="AE58" i="175"/>
  <c r="AD58" i="175"/>
  <c r="AC58" i="175"/>
  <c r="AB58" i="175"/>
  <c r="AA58" i="175"/>
  <c r="Z58" i="175"/>
  <c r="Y58" i="175"/>
  <c r="X58" i="175"/>
  <c r="W58" i="175"/>
  <c r="V58" i="175"/>
  <c r="U58" i="175"/>
  <c r="T58" i="175"/>
  <c r="S58" i="175"/>
  <c r="R58" i="175"/>
  <c r="Q58" i="175"/>
  <c r="P58" i="175"/>
  <c r="O58" i="175"/>
  <c r="N58" i="175"/>
  <c r="L57" i="175"/>
  <c r="M57" i="175" s="1"/>
  <c r="K57" i="175"/>
  <c r="M56" i="175"/>
  <c r="L56" i="175"/>
  <c r="K56" i="175"/>
  <c r="L55" i="175"/>
  <c r="M55" i="175" s="1"/>
  <c r="K55" i="175"/>
  <c r="M54" i="175"/>
  <c r="L54" i="175"/>
  <c r="K54" i="175"/>
  <c r="L53" i="175"/>
  <c r="M53" i="175" s="1"/>
  <c r="K53" i="175"/>
  <c r="M52" i="175"/>
  <c r="L52" i="175"/>
  <c r="K52" i="175"/>
  <c r="L51" i="175"/>
  <c r="M51" i="175" s="1"/>
  <c r="K51" i="175"/>
  <c r="M50" i="175"/>
  <c r="L50" i="175"/>
  <c r="K50" i="175"/>
  <c r="L49" i="175"/>
  <c r="M49" i="175" s="1"/>
  <c r="K49" i="175"/>
  <c r="M48" i="175"/>
  <c r="L48" i="175"/>
  <c r="K48" i="175"/>
  <c r="L47" i="175"/>
  <c r="M47" i="175" s="1"/>
  <c r="K47" i="175"/>
  <c r="M46" i="175"/>
  <c r="L46" i="175"/>
  <c r="K46" i="175"/>
  <c r="L45" i="175"/>
  <c r="M45" i="175" s="1"/>
  <c r="K45" i="175"/>
  <c r="M44" i="175"/>
  <c r="L44" i="175"/>
  <c r="K44" i="175"/>
  <c r="L43" i="175"/>
  <c r="M43" i="175" s="1"/>
  <c r="K43" i="175"/>
  <c r="M42" i="175"/>
  <c r="L42" i="175"/>
  <c r="K42" i="175"/>
  <c r="L41" i="175"/>
  <c r="M41" i="175" s="1"/>
  <c r="K41" i="175"/>
  <c r="M40" i="175"/>
  <c r="L40" i="175"/>
  <c r="K40" i="175"/>
  <c r="L39" i="175"/>
  <c r="M39" i="175" s="1"/>
  <c r="K39" i="175"/>
  <c r="M38" i="175"/>
  <c r="L38" i="175"/>
  <c r="K38" i="175"/>
  <c r="L37" i="175"/>
  <c r="M37" i="175" s="1"/>
  <c r="K37" i="175"/>
  <c r="M36" i="175"/>
  <c r="L36" i="175"/>
  <c r="K36" i="175"/>
  <c r="L35" i="175"/>
  <c r="M35" i="175" s="1"/>
  <c r="K35" i="175"/>
  <c r="M34" i="175"/>
  <c r="L34" i="175"/>
  <c r="K34" i="175"/>
  <c r="L33" i="175"/>
  <c r="M33" i="175" s="1"/>
  <c r="K33" i="175"/>
  <c r="M32" i="175"/>
  <c r="L32" i="175"/>
  <c r="K32" i="175"/>
  <c r="L31" i="175"/>
  <c r="M31" i="175" s="1"/>
  <c r="L30" i="175"/>
  <c r="M30" i="175" s="1"/>
  <c r="L29" i="175"/>
  <c r="M29" i="175" s="1"/>
  <c r="L28" i="175"/>
  <c r="M28" i="175" s="1"/>
  <c r="L26" i="175"/>
  <c r="M26" i="175" s="1"/>
  <c r="L24" i="175"/>
  <c r="M24" i="175" s="1"/>
  <c r="L22" i="175"/>
  <c r="M22" i="175" s="1"/>
  <c r="L21" i="175"/>
  <c r="M21" i="175" s="1"/>
  <c r="L20" i="175"/>
  <c r="M20" i="175" s="1"/>
  <c r="L19" i="175"/>
  <c r="M19" i="175" s="1"/>
  <c r="M16" i="175"/>
  <c r="L16" i="175"/>
  <c r="L15" i="175"/>
  <c r="M15" i="175" s="1"/>
  <c r="K15" i="175"/>
  <c r="M14" i="175"/>
  <c r="L14" i="175"/>
  <c r="K14" i="175"/>
  <c r="L13" i="175"/>
  <c r="M13" i="175" s="1"/>
  <c r="K13" i="175"/>
  <c r="M12" i="175"/>
  <c r="L12" i="175"/>
  <c r="K12" i="175"/>
  <c r="L11" i="175"/>
  <c r="M11" i="175" s="1"/>
  <c r="K11" i="175"/>
  <c r="M10" i="175"/>
  <c r="L10" i="175"/>
  <c r="K10" i="175"/>
  <c r="L9" i="175"/>
  <c r="M9" i="175" s="1"/>
  <c r="K9" i="175"/>
  <c r="M8" i="175"/>
  <c r="L8" i="175"/>
  <c r="K8" i="175"/>
  <c r="L7" i="175"/>
  <c r="M7" i="175" s="1"/>
  <c r="K7" i="175"/>
  <c r="M6" i="175"/>
  <c r="L6" i="175"/>
  <c r="K6" i="175"/>
  <c r="L5" i="175"/>
  <c r="M5" i="175" s="1"/>
  <c r="K5" i="175"/>
  <c r="M4" i="175"/>
  <c r="L4" i="175"/>
  <c r="K4" i="175"/>
  <c r="K23" i="174"/>
  <c r="K22" i="174"/>
  <c r="L22" i="174" s="1"/>
  <c r="M22" i="174" s="1"/>
  <c r="K21" i="174"/>
  <c r="K20" i="174"/>
  <c r="L20" i="174" s="1"/>
  <c r="M20" i="174" s="1"/>
  <c r="K19" i="174"/>
  <c r="L19" i="174" s="1"/>
  <c r="M19" i="174" s="1"/>
  <c r="K18" i="174"/>
  <c r="K17" i="174"/>
  <c r="K16" i="174"/>
  <c r="AE58" i="174"/>
  <c r="AD58" i="174"/>
  <c r="AC58" i="174"/>
  <c r="AB58" i="174"/>
  <c r="AA58" i="174"/>
  <c r="Z58" i="174"/>
  <c r="Y58" i="174"/>
  <c r="X58" i="174"/>
  <c r="W58" i="174"/>
  <c r="V58" i="174"/>
  <c r="U58" i="174"/>
  <c r="T58" i="174"/>
  <c r="S58" i="174"/>
  <c r="R58" i="174"/>
  <c r="Q58" i="174"/>
  <c r="P58" i="174"/>
  <c r="O58" i="174"/>
  <c r="N58" i="174"/>
  <c r="L57" i="174"/>
  <c r="M57" i="174" s="1"/>
  <c r="K57" i="174"/>
  <c r="M56" i="174"/>
  <c r="L56" i="174"/>
  <c r="K56" i="174"/>
  <c r="L55" i="174"/>
  <c r="M55" i="174" s="1"/>
  <c r="K55" i="174"/>
  <c r="M54" i="174"/>
  <c r="L54" i="174"/>
  <c r="K54" i="174"/>
  <c r="L53" i="174"/>
  <c r="M53" i="174" s="1"/>
  <c r="K53" i="174"/>
  <c r="M52" i="174"/>
  <c r="L52" i="174"/>
  <c r="K52" i="174"/>
  <c r="L51" i="174"/>
  <c r="M51" i="174" s="1"/>
  <c r="K51" i="174"/>
  <c r="M50" i="174"/>
  <c r="L50" i="174"/>
  <c r="K50" i="174"/>
  <c r="L49" i="174"/>
  <c r="M49" i="174" s="1"/>
  <c r="K49" i="174"/>
  <c r="M48" i="174"/>
  <c r="L48" i="174"/>
  <c r="K48" i="174"/>
  <c r="L47" i="174"/>
  <c r="M47" i="174" s="1"/>
  <c r="K47" i="174"/>
  <c r="M46" i="174"/>
  <c r="L46" i="174"/>
  <c r="K46" i="174"/>
  <c r="L45" i="174"/>
  <c r="M45" i="174" s="1"/>
  <c r="K45" i="174"/>
  <c r="M44" i="174"/>
  <c r="L44" i="174"/>
  <c r="K44" i="174"/>
  <c r="L43" i="174"/>
  <c r="M43" i="174" s="1"/>
  <c r="K43" i="174"/>
  <c r="M42" i="174"/>
  <c r="L42" i="174"/>
  <c r="K42" i="174"/>
  <c r="L41" i="174"/>
  <c r="M41" i="174" s="1"/>
  <c r="K41" i="174"/>
  <c r="M40" i="174"/>
  <c r="L40" i="174"/>
  <c r="K40" i="174"/>
  <c r="L39" i="174"/>
  <c r="M39" i="174" s="1"/>
  <c r="K39" i="174"/>
  <c r="M38" i="174"/>
  <c r="L38" i="174"/>
  <c r="K38" i="174"/>
  <c r="L37" i="174"/>
  <c r="M37" i="174" s="1"/>
  <c r="K37" i="174"/>
  <c r="M36" i="174"/>
  <c r="L36" i="174"/>
  <c r="K36" i="174"/>
  <c r="L35" i="174"/>
  <c r="M35" i="174" s="1"/>
  <c r="K35" i="174"/>
  <c r="M34" i="174"/>
  <c r="L34" i="174"/>
  <c r="K34" i="174"/>
  <c r="L33" i="174"/>
  <c r="M33" i="174" s="1"/>
  <c r="K33" i="174"/>
  <c r="M32" i="174"/>
  <c r="L32" i="174"/>
  <c r="K32" i="174"/>
  <c r="L31" i="174"/>
  <c r="M31" i="174" s="1"/>
  <c r="K31" i="174"/>
  <c r="M30" i="174"/>
  <c r="L30" i="174"/>
  <c r="K30" i="174"/>
  <c r="L29" i="174"/>
  <c r="M29" i="174" s="1"/>
  <c r="K29" i="174"/>
  <c r="M28" i="174"/>
  <c r="L28" i="174"/>
  <c r="K28" i="174"/>
  <c r="L27" i="174"/>
  <c r="M27" i="174" s="1"/>
  <c r="K27" i="174"/>
  <c r="M26" i="174"/>
  <c r="L26" i="174"/>
  <c r="K26" i="174"/>
  <c r="L25" i="174"/>
  <c r="M25" i="174" s="1"/>
  <c r="K25" i="174"/>
  <c r="M24" i="174"/>
  <c r="L24" i="174"/>
  <c r="K24" i="174"/>
  <c r="L23" i="174"/>
  <c r="M23" i="174" s="1"/>
  <c r="L21" i="174"/>
  <c r="M21" i="174" s="1"/>
  <c r="L18" i="174"/>
  <c r="M18" i="174" s="1"/>
  <c r="L17" i="174"/>
  <c r="M17" i="174" s="1"/>
  <c r="L16" i="174"/>
  <c r="M16" i="174" s="1"/>
  <c r="L15" i="174"/>
  <c r="M15" i="174" s="1"/>
  <c r="K15" i="174"/>
  <c r="M14" i="174"/>
  <c r="L14" i="174"/>
  <c r="K14" i="174"/>
  <c r="L13" i="174"/>
  <c r="M13" i="174" s="1"/>
  <c r="K13" i="174"/>
  <c r="M12" i="174"/>
  <c r="L12" i="174"/>
  <c r="K12" i="174"/>
  <c r="L11" i="174"/>
  <c r="M11" i="174" s="1"/>
  <c r="K11" i="174"/>
  <c r="M10" i="174"/>
  <c r="L10" i="174"/>
  <c r="K10" i="174"/>
  <c r="L9" i="174"/>
  <c r="M9" i="174" s="1"/>
  <c r="K9" i="174"/>
  <c r="M8" i="174"/>
  <c r="L8" i="174"/>
  <c r="K8" i="174"/>
  <c r="L7" i="174"/>
  <c r="M7" i="174" s="1"/>
  <c r="K7" i="174"/>
  <c r="M6" i="174"/>
  <c r="L6" i="174"/>
  <c r="K6" i="174"/>
  <c r="L5" i="174"/>
  <c r="M5" i="174" s="1"/>
  <c r="K5" i="174"/>
  <c r="M4" i="174"/>
  <c r="L4" i="174"/>
  <c r="K4" i="174"/>
  <c r="K58" i="174" s="1"/>
  <c r="K23" i="173"/>
  <c r="L23" i="173" s="1"/>
  <c r="M23" i="173" s="1"/>
  <c r="K22" i="173"/>
  <c r="K21" i="173"/>
  <c r="K20" i="173"/>
  <c r="K19" i="173"/>
  <c r="K58" i="173" s="1"/>
  <c r="K18" i="173"/>
  <c r="L18" i="173" s="1"/>
  <c r="M18" i="173" s="1"/>
  <c r="K15" i="173"/>
  <c r="K14" i="173"/>
  <c r="K13" i="173"/>
  <c r="K12" i="173"/>
  <c r="K11" i="173"/>
  <c r="K10" i="173"/>
  <c r="K9" i="173"/>
  <c r="K8" i="173"/>
  <c r="K7" i="173"/>
  <c r="K6" i="173"/>
  <c r="K5" i="173"/>
  <c r="L5" i="173" s="1"/>
  <c r="M5" i="173" s="1"/>
  <c r="K4" i="173"/>
  <c r="L4" i="173" s="1"/>
  <c r="K5" i="172"/>
  <c r="K4" i="172"/>
  <c r="L4" i="172" s="1"/>
  <c r="M4" i="172" s="1"/>
  <c r="AE58" i="173"/>
  <c r="AD58" i="173"/>
  <c r="AC58" i="173"/>
  <c r="AB58" i="173"/>
  <c r="AA58" i="173"/>
  <c r="Z58" i="173"/>
  <c r="Y58" i="173"/>
  <c r="X58" i="173"/>
  <c r="W58" i="173"/>
  <c r="V58" i="173"/>
  <c r="U58" i="173"/>
  <c r="T58" i="173"/>
  <c r="S58" i="173"/>
  <c r="R58" i="173"/>
  <c r="Q58" i="173"/>
  <c r="P58" i="173"/>
  <c r="O58" i="173"/>
  <c r="N58" i="173"/>
  <c r="M57" i="173"/>
  <c r="L57" i="173"/>
  <c r="K57" i="173"/>
  <c r="M56" i="173"/>
  <c r="L56" i="173"/>
  <c r="K56" i="173"/>
  <c r="M55" i="173"/>
  <c r="L55" i="173"/>
  <c r="K55" i="173"/>
  <c r="M54" i="173"/>
  <c r="L54" i="173"/>
  <c r="K54" i="173"/>
  <c r="M53" i="173"/>
  <c r="L53" i="173"/>
  <c r="K53" i="173"/>
  <c r="M52" i="173"/>
  <c r="L52" i="173"/>
  <c r="K52" i="173"/>
  <c r="M51" i="173"/>
  <c r="L51" i="173"/>
  <c r="K51" i="173"/>
  <c r="M50" i="173"/>
  <c r="L50" i="173"/>
  <c r="K50" i="173"/>
  <c r="M49" i="173"/>
  <c r="L49" i="173"/>
  <c r="K49" i="173"/>
  <c r="M48" i="173"/>
  <c r="L48" i="173"/>
  <c r="K48" i="173"/>
  <c r="M47" i="173"/>
  <c r="L47" i="173"/>
  <c r="K47" i="173"/>
  <c r="M46" i="173"/>
  <c r="L46" i="173"/>
  <c r="K46" i="173"/>
  <c r="M45" i="173"/>
  <c r="L45" i="173"/>
  <c r="K45" i="173"/>
  <c r="M44" i="173"/>
  <c r="L44" i="173"/>
  <c r="K44" i="173"/>
  <c r="M43" i="173"/>
  <c r="L43" i="173"/>
  <c r="K43" i="173"/>
  <c r="M42" i="173"/>
  <c r="L42" i="173"/>
  <c r="K42" i="173"/>
  <c r="M41" i="173"/>
  <c r="L41" i="173"/>
  <c r="K41" i="173"/>
  <c r="M40" i="173"/>
  <c r="L40" i="173"/>
  <c r="K40" i="173"/>
  <c r="M39" i="173"/>
  <c r="L39" i="173"/>
  <c r="K39" i="173"/>
  <c r="M38" i="173"/>
  <c r="L38" i="173"/>
  <c r="K38" i="173"/>
  <c r="M37" i="173"/>
  <c r="L37" i="173"/>
  <c r="K37" i="173"/>
  <c r="M36" i="173"/>
  <c r="L36" i="173"/>
  <c r="K36" i="173"/>
  <c r="M35" i="173"/>
  <c r="L35" i="173"/>
  <c r="K35" i="173"/>
  <c r="M34" i="173"/>
  <c r="L34" i="173"/>
  <c r="K34" i="173"/>
  <c r="M33" i="173"/>
  <c r="L33" i="173"/>
  <c r="K33" i="173"/>
  <c r="M32" i="173"/>
  <c r="L32" i="173"/>
  <c r="K32" i="173"/>
  <c r="M31" i="173"/>
  <c r="L31" i="173"/>
  <c r="K31" i="173"/>
  <c r="M30" i="173"/>
  <c r="L30" i="173"/>
  <c r="K30" i="173"/>
  <c r="M29" i="173"/>
  <c r="L29" i="173"/>
  <c r="K29" i="173"/>
  <c r="M28" i="173"/>
  <c r="L28" i="173"/>
  <c r="K28" i="173"/>
  <c r="M27" i="173"/>
  <c r="L27" i="173"/>
  <c r="K27" i="173"/>
  <c r="M26" i="173"/>
  <c r="L26" i="173"/>
  <c r="K26" i="173"/>
  <c r="M25" i="173"/>
  <c r="L25" i="173"/>
  <c r="K25" i="173"/>
  <c r="M24" i="173"/>
  <c r="L24" i="173"/>
  <c r="K24" i="173"/>
  <c r="L22" i="173"/>
  <c r="M22" i="173" s="1"/>
  <c r="L21" i="173"/>
  <c r="M21" i="173" s="1"/>
  <c r="L20" i="173"/>
  <c r="M20" i="173" s="1"/>
  <c r="L17" i="173"/>
  <c r="M17" i="173" s="1"/>
  <c r="K17" i="173"/>
  <c r="M16" i="173"/>
  <c r="L16" i="173"/>
  <c r="K16" i="173"/>
  <c r="L15" i="173"/>
  <c r="M15" i="173" s="1"/>
  <c r="L14" i="173"/>
  <c r="M14" i="173" s="1"/>
  <c r="L13" i="173"/>
  <c r="M13" i="173" s="1"/>
  <c r="L12" i="173"/>
  <c r="M12" i="173" s="1"/>
  <c r="L11" i="173"/>
  <c r="M11" i="173" s="1"/>
  <c r="L10" i="173"/>
  <c r="M10" i="173" s="1"/>
  <c r="L9" i="173"/>
  <c r="M9" i="173" s="1"/>
  <c r="L8" i="173"/>
  <c r="M8" i="173" s="1"/>
  <c r="L7" i="173"/>
  <c r="M7" i="173" s="1"/>
  <c r="L6" i="173"/>
  <c r="M6" i="173" s="1"/>
  <c r="K15" i="172"/>
  <c r="K14" i="172"/>
  <c r="L14" i="172" s="1"/>
  <c r="M14" i="172" s="1"/>
  <c r="K13" i="172"/>
  <c r="K12" i="172"/>
  <c r="K11" i="172"/>
  <c r="K10" i="172"/>
  <c r="K58" i="172" s="1"/>
  <c r="K9" i="172"/>
  <c r="K8" i="172"/>
  <c r="AE58" i="172"/>
  <c r="AD58" i="172"/>
  <c r="AC58" i="172"/>
  <c r="AB58" i="172"/>
  <c r="AA58" i="172"/>
  <c r="Z58" i="172"/>
  <c r="Y58" i="172"/>
  <c r="X58" i="172"/>
  <c r="W58" i="172"/>
  <c r="V58" i="172"/>
  <c r="U58" i="172"/>
  <c r="T58" i="172"/>
  <c r="S58" i="172"/>
  <c r="R58" i="172"/>
  <c r="Q58" i="172"/>
  <c r="P58" i="172"/>
  <c r="O58" i="172"/>
  <c r="N58" i="172"/>
  <c r="M57" i="172"/>
  <c r="L57" i="172"/>
  <c r="K57" i="172"/>
  <c r="L56" i="172"/>
  <c r="M56" i="172" s="1"/>
  <c r="K56" i="172"/>
  <c r="M55" i="172"/>
  <c r="L55" i="172"/>
  <c r="K55" i="172"/>
  <c r="L54" i="172"/>
  <c r="M54" i="172" s="1"/>
  <c r="K54" i="172"/>
  <c r="M53" i="172"/>
  <c r="L53" i="172"/>
  <c r="K53" i="172"/>
  <c r="L52" i="172"/>
  <c r="M52" i="172" s="1"/>
  <c r="K52" i="172"/>
  <c r="M51" i="172"/>
  <c r="L51" i="172"/>
  <c r="K51" i="172"/>
  <c r="L50" i="172"/>
  <c r="M50" i="172" s="1"/>
  <c r="K50" i="172"/>
  <c r="M49" i="172"/>
  <c r="L49" i="172"/>
  <c r="K49" i="172"/>
  <c r="L48" i="172"/>
  <c r="M48" i="172" s="1"/>
  <c r="K48" i="172"/>
  <c r="M47" i="172"/>
  <c r="L47" i="172"/>
  <c r="K47" i="172"/>
  <c r="L46" i="172"/>
  <c r="M46" i="172" s="1"/>
  <c r="K46" i="172"/>
  <c r="M45" i="172"/>
  <c r="L45" i="172"/>
  <c r="K45" i="172"/>
  <c r="L44" i="172"/>
  <c r="M44" i="172" s="1"/>
  <c r="K44" i="172"/>
  <c r="M43" i="172"/>
  <c r="L43" i="172"/>
  <c r="K43" i="172"/>
  <c r="L42" i="172"/>
  <c r="M42" i="172" s="1"/>
  <c r="K42" i="172"/>
  <c r="M41" i="172"/>
  <c r="L41" i="172"/>
  <c r="K41" i="172"/>
  <c r="L40" i="172"/>
  <c r="M40" i="172" s="1"/>
  <c r="K40" i="172"/>
  <c r="M39" i="172"/>
  <c r="L39" i="172"/>
  <c r="K39" i="172"/>
  <c r="L38" i="172"/>
  <c r="M38" i="172" s="1"/>
  <c r="K38" i="172"/>
  <c r="M37" i="172"/>
  <c r="L37" i="172"/>
  <c r="K37" i="172"/>
  <c r="L36" i="172"/>
  <c r="M36" i="172" s="1"/>
  <c r="K36" i="172"/>
  <c r="M35" i="172"/>
  <c r="L35" i="172"/>
  <c r="K35" i="172"/>
  <c r="L34" i="172"/>
  <c r="M34" i="172" s="1"/>
  <c r="K34" i="172"/>
  <c r="M33" i="172"/>
  <c r="L33" i="172"/>
  <c r="K33" i="172"/>
  <c r="L32" i="172"/>
  <c r="M32" i="172" s="1"/>
  <c r="K32" i="172"/>
  <c r="M31" i="172"/>
  <c r="L31" i="172"/>
  <c r="K31" i="172"/>
  <c r="L30" i="172"/>
  <c r="M30" i="172" s="1"/>
  <c r="K30" i="172"/>
  <c r="M29" i="172"/>
  <c r="L29" i="172"/>
  <c r="K29" i="172"/>
  <c r="L28" i="172"/>
  <c r="M28" i="172" s="1"/>
  <c r="K28" i="172"/>
  <c r="M27" i="172"/>
  <c r="L27" i="172"/>
  <c r="K27" i="172"/>
  <c r="L26" i="172"/>
  <c r="M26" i="172" s="1"/>
  <c r="K26" i="172"/>
  <c r="M25" i="172"/>
  <c r="L25" i="172"/>
  <c r="K25" i="172"/>
  <c r="L24" i="172"/>
  <c r="M24" i="172" s="1"/>
  <c r="K24" i="172"/>
  <c r="M23" i="172"/>
  <c r="L23" i="172"/>
  <c r="K23" i="172"/>
  <c r="L22" i="172"/>
  <c r="M22" i="172" s="1"/>
  <c r="K22" i="172"/>
  <c r="M21" i="172"/>
  <c r="L21" i="172"/>
  <c r="K21" i="172"/>
  <c r="L20" i="172"/>
  <c r="M20" i="172" s="1"/>
  <c r="K20" i="172"/>
  <c r="M19" i="172"/>
  <c r="L19" i="172"/>
  <c r="K19" i="172"/>
  <c r="L18" i="172"/>
  <c r="M18" i="172" s="1"/>
  <c r="K18" i="172"/>
  <c r="M17" i="172"/>
  <c r="L17" i="172"/>
  <c r="K17" i="172"/>
  <c r="L16" i="172"/>
  <c r="M16" i="172" s="1"/>
  <c r="K16" i="172"/>
  <c r="M15" i="172"/>
  <c r="L15" i="172"/>
  <c r="L13" i="172"/>
  <c r="M13" i="172" s="1"/>
  <c r="L12" i="172"/>
  <c r="M12" i="172" s="1"/>
  <c r="L11" i="172"/>
  <c r="M11" i="172" s="1"/>
  <c r="L10" i="172"/>
  <c r="M10" i="172" s="1"/>
  <c r="L9" i="172"/>
  <c r="M9" i="172" s="1"/>
  <c r="L8" i="172"/>
  <c r="M8" i="172" s="1"/>
  <c r="M7" i="172"/>
  <c r="L7" i="172"/>
  <c r="K7" i="172"/>
  <c r="L6" i="172"/>
  <c r="M6" i="172" s="1"/>
  <c r="K6" i="172"/>
  <c r="L5" i="172"/>
  <c r="M5" i="172" s="1"/>
  <c r="K5" i="171"/>
  <c r="L5" i="171" s="1"/>
  <c r="M5" i="171" s="1"/>
  <c r="K4" i="171"/>
  <c r="K58" i="171" s="1"/>
  <c r="AE58" i="171"/>
  <c r="AD58" i="171"/>
  <c r="AC58" i="171"/>
  <c r="AB58" i="171"/>
  <c r="AA58" i="171"/>
  <c r="Z58" i="171"/>
  <c r="Y58" i="171"/>
  <c r="X58" i="171"/>
  <c r="W58" i="171"/>
  <c r="V58" i="171"/>
  <c r="U58" i="171"/>
  <c r="T58" i="171"/>
  <c r="S58" i="171"/>
  <c r="R58" i="171"/>
  <c r="Q58" i="171"/>
  <c r="P58" i="171"/>
  <c r="O58" i="171"/>
  <c r="N58" i="171"/>
  <c r="L57" i="171"/>
  <c r="M57" i="171" s="1"/>
  <c r="K57" i="171"/>
  <c r="M56" i="171"/>
  <c r="L56" i="171"/>
  <c r="K56" i="171"/>
  <c r="L55" i="171"/>
  <c r="M55" i="171" s="1"/>
  <c r="K55" i="171"/>
  <c r="M54" i="171"/>
  <c r="L54" i="171"/>
  <c r="K54" i="171"/>
  <c r="L53" i="171"/>
  <c r="M53" i="171" s="1"/>
  <c r="K53" i="171"/>
  <c r="M52" i="171"/>
  <c r="L52" i="171"/>
  <c r="K52" i="171"/>
  <c r="L51" i="171"/>
  <c r="M51" i="171" s="1"/>
  <c r="K51" i="171"/>
  <c r="M50" i="171"/>
  <c r="L50" i="171"/>
  <c r="K50" i="171"/>
  <c r="L49" i="171"/>
  <c r="M49" i="171" s="1"/>
  <c r="K49" i="171"/>
  <c r="M48" i="171"/>
  <c r="L48" i="171"/>
  <c r="K48" i="171"/>
  <c r="L47" i="171"/>
  <c r="M47" i="171" s="1"/>
  <c r="K47" i="171"/>
  <c r="M46" i="171"/>
  <c r="L46" i="171"/>
  <c r="K46" i="171"/>
  <c r="L45" i="171"/>
  <c r="M45" i="171" s="1"/>
  <c r="K45" i="171"/>
  <c r="M44" i="171"/>
  <c r="L44" i="171"/>
  <c r="K44" i="171"/>
  <c r="L43" i="171"/>
  <c r="M43" i="171" s="1"/>
  <c r="K43" i="171"/>
  <c r="M42" i="171"/>
  <c r="L42" i="171"/>
  <c r="K42" i="171"/>
  <c r="L41" i="171"/>
  <c r="M41" i="171" s="1"/>
  <c r="K41" i="171"/>
  <c r="M40" i="171"/>
  <c r="L40" i="171"/>
  <c r="K40" i="171"/>
  <c r="L39" i="171"/>
  <c r="M39" i="171" s="1"/>
  <c r="K39" i="171"/>
  <c r="M38" i="171"/>
  <c r="L38" i="171"/>
  <c r="K38" i="171"/>
  <c r="L37" i="171"/>
  <c r="M37" i="171" s="1"/>
  <c r="K37" i="171"/>
  <c r="M36" i="171"/>
  <c r="L36" i="171"/>
  <c r="K36" i="171"/>
  <c r="L35" i="171"/>
  <c r="M35" i="171" s="1"/>
  <c r="K35" i="171"/>
  <c r="M34" i="171"/>
  <c r="L34" i="171"/>
  <c r="K34" i="171"/>
  <c r="L33" i="171"/>
  <c r="M33" i="171" s="1"/>
  <c r="K33" i="171"/>
  <c r="M32" i="171"/>
  <c r="L32" i="171"/>
  <c r="K32" i="171"/>
  <c r="L31" i="171"/>
  <c r="M31" i="171" s="1"/>
  <c r="K31" i="171"/>
  <c r="M30" i="171"/>
  <c r="L30" i="171"/>
  <c r="K30" i="171"/>
  <c r="L29" i="171"/>
  <c r="M29" i="171" s="1"/>
  <c r="K29" i="171"/>
  <c r="M28" i="171"/>
  <c r="L28" i="171"/>
  <c r="K28" i="171"/>
  <c r="L27" i="171"/>
  <c r="M27" i="171" s="1"/>
  <c r="K27" i="171"/>
  <c r="M26" i="171"/>
  <c r="L26" i="171"/>
  <c r="K26" i="171"/>
  <c r="L25" i="171"/>
  <c r="M25" i="171" s="1"/>
  <c r="K25" i="171"/>
  <c r="M24" i="171"/>
  <c r="L24" i="171"/>
  <c r="K24" i="171"/>
  <c r="L23" i="171"/>
  <c r="M23" i="171" s="1"/>
  <c r="K23" i="171"/>
  <c r="M22" i="171"/>
  <c r="L22" i="171"/>
  <c r="K22" i="171"/>
  <c r="L21" i="171"/>
  <c r="M21" i="171" s="1"/>
  <c r="K21" i="171"/>
  <c r="M20" i="171"/>
  <c r="L20" i="171"/>
  <c r="K20" i="171"/>
  <c r="L19" i="171"/>
  <c r="M19" i="171" s="1"/>
  <c r="K19" i="171"/>
  <c r="M18" i="171"/>
  <c r="L18" i="171"/>
  <c r="K18" i="171"/>
  <c r="L17" i="171"/>
  <c r="M17" i="171" s="1"/>
  <c r="K17" i="171"/>
  <c r="M16" i="171"/>
  <c r="L16" i="171"/>
  <c r="K16" i="171"/>
  <c r="L15" i="171"/>
  <c r="M15" i="171" s="1"/>
  <c r="K15" i="171"/>
  <c r="M14" i="171"/>
  <c r="L14" i="171"/>
  <c r="K14" i="171"/>
  <c r="L13" i="171"/>
  <c r="M13" i="171" s="1"/>
  <c r="K13" i="171"/>
  <c r="M12" i="171"/>
  <c r="L12" i="171"/>
  <c r="K12" i="171"/>
  <c r="L11" i="171"/>
  <c r="M11" i="171" s="1"/>
  <c r="K11" i="171"/>
  <c r="M10" i="171"/>
  <c r="L10" i="171"/>
  <c r="K10" i="171"/>
  <c r="L9" i="171"/>
  <c r="M9" i="171" s="1"/>
  <c r="K9" i="171"/>
  <c r="M8" i="171"/>
  <c r="L8" i="171"/>
  <c r="K8" i="171"/>
  <c r="L7" i="171"/>
  <c r="M7" i="171" s="1"/>
  <c r="K7" i="171"/>
  <c r="M6" i="171"/>
  <c r="L6" i="171"/>
  <c r="K6" i="171"/>
  <c r="L4" i="171"/>
  <c r="M4" i="171" s="1"/>
  <c r="K5" i="170"/>
  <c r="K4" i="170"/>
  <c r="AE58" i="170"/>
  <c r="AD58" i="170"/>
  <c r="AC58" i="170"/>
  <c r="AB58" i="170"/>
  <c r="AA58" i="170"/>
  <c r="Z58" i="170"/>
  <c r="Y58" i="170"/>
  <c r="X58" i="170"/>
  <c r="W58" i="170"/>
  <c r="V58" i="170"/>
  <c r="U58" i="170"/>
  <c r="T58" i="170"/>
  <c r="S58" i="170"/>
  <c r="R58" i="170"/>
  <c r="Q58" i="170"/>
  <c r="P58" i="170"/>
  <c r="O58" i="170"/>
  <c r="N58" i="170"/>
  <c r="K57" i="170"/>
  <c r="L57" i="170" s="1"/>
  <c r="M57" i="170" s="1"/>
  <c r="K56" i="170"/>
  <c r="L56" i="170" s="1"/>
  <c r="M56" i="170" s="1"/>
  <c r="K55" i="170"/>
  <c r="L55" i="170" s="1"/>
  <c r="M55" i="170" s="1"/>
  <c r="K54" i="170"/>
  <c r="L54" i="170" s="1"/>
  <c r="M54" i="170" s="1"/>
  <c r="K53" i="170"/>
  <c r="L53" i="170" s="1"/>
  <c r="M53" i="170" s="1"/>
  <c r="K52" i="170"/>
  <c r="L52" i="170" s="1"/>
  <c r="M52" i="170" s="1"/>
  <c r="K51" i="170"/>
  <c r="L51" i="170" s="1"/>
  <c r="M51" i="170" s="1"/>
  <c r="K50" i="170"/>
  <c r="L50" i="170" s="1"/>
  <c r="M50" i="170" s="1"/>
  <c r="K49" i="170"/>
  <c r="L49" i="170" s="1"/>
  <c r="M49" i="170" s="1"/>
  <c r="K48" i="170"/>
  <c r="L48" i="170" s="1"/>
  <c r="M48" i="170" s="1"/>
  <c r="K47" i="170"/>
  <c r="L47" i="170" s="1"/>
  <c r="M47" i="170" s="1"/>
  <c r="K46" i="170"/>
  <c r="L46" i="170" s="1"/>
  <c r="M46" i="170" s="1"/>
  <c r="K45" i="170"/>
  <c r="L45" i="170" s="1"/>
  <c r="M45" i="170" s="1"/>
  <c r="K44" i="170"/>
  <c r="L44" i="170" s="1"/>
  <c r="M44" i="170" s="1"/>
  <c r="K43" i="170"/>
  <c r="L43" i="170" s="1"/>
  <c r="M43" i="170" s="1"/>
  <c r="K42" i="170"/>
  <c r="L42" i="170" s="1"/>
  <c r="M42" i="170" s="1"/>
  <c r="K41" i="170"/>
  <c r="L41" i="170" s="1"/>
  <c r="M41" i="170" s="1"/>
  <c r="K40" i="170"/>
  <c r="L40" i="170" s="1"/>
  <c r="M40" i="170" s="1"/>
  <c r="K39" i="170"/>
  <c r="L39" i="170" s="1"/>
  <c r="M39" i="170" s="1"/>
  <c r="K38" i="170"/>
  <c r="L38" i="170" s="1"/>
  <c r="M38" i="170" s="1"/>
  <c r="K37" i="170"/>
  <c r="L37" i="170" s="1"/>
  <c r="M37" i="170" s="1"/>
  <c r="K36" i="170"/>
  <c r="L36" i="170" s="1"/>
  <c r="M36" i="170" s="1"/>
  <c r="K35" i="170"/>
  <c r="L35" i="170" s="1"/>
  <c r="M35" i="170" s="1"/>
  <c r="K34" i="170"/>
  <c r="L34" i="170" s="1"/>
  <c r="M34" i="170" s="1"/>
  <c r="K33" i="170"/>
  <c r="L33" i="170" s="1"/>
  <c r="M33" i="170" s="1"/>
  <c r="K32" i="170"/>
  <c r="L32" i="170" s="1"/>
  <c r="M32" i="170" s="1"/>
  <c r="K31" i="170"/>
  <c r="L31" i="170" s="1"/>
  <c r="M31" i="170" s="1"/>
  <c r="K30" i="170"/>
  <c r="L30" i="170" s="1"/>
  <c r="M30" i="170" s="1"/>
  <c r="K29" i="170"/>
  <c r="L29" i="170" s="1"/>
  <c r="M29" i="170" s="1"/>
  <c r="K28" i="170"/>
  <c r="L28" i="170" s="1"/>
  <c r="M28" i="170" s="1"/>
  <c r="K27" i="170"/>
  <c r="L27" i="170" s="1"/>
  <c r="M27" i="170" s="1"/>
  <c r="K26" i="170"/>
  <c r="L26" i="170" s="1"/>
  <c r="M26" i="170" s="1"/>
  <c r="K25" i="170"/>
  <c r="L25" i="170" s="1"/>
  <c r="M25" i="170" s="1"/>
  <c r="K24" i="170"/>
  <c r="L24" i="170" s="1"/>
  <c r="M24" i="170" s="1"/>
  <c r="K23" i="170"/>
  <c r="L23" i="170" s="1"/>
  <c r="M23" i="170" s="1"/>
  <c r="K22" i="170"/>
  <c r="L22" i="170" s="1"/>
  <c r="M22" i="170" s="1"/>
  <c r="K21" i="170"/>
  <c r="L21" i="170" s="1"/>
  <c r="M21" i="170" s="1"/>
  <c r="K20" i="170"/>
  <c r="L20" i="170" s="1"/>
  <c r="M20" i="170" s="1"/>
  <c r="K19" i="170"/>
  <c r="L19" i="170" s="1"/>
  <c r="M19" i="170" s="1"/>
  <c r="K18" i="170"/>
  <c r="L18" i="170" s="1"/>
  <c r="M18" i="170" s="1"/>
  <c r="K17" i="170"/>
  <c r="L17" i="170" s="1"/>
  <c r="M17" i="170" s="1"/>
  <c r="K16" i="170"/>
  <c r="L16" i="170" s="1"/>
  <c r="M16" i="170" s="1"/>
  <c r="K15" i="170"/>
  <c r="L15" i="170" s="1"/>
  <c r="M15" i="170" s="1"/>
  <c r="K14" i="170"/>
  <c r="L14" i="170" s="1"/>
  <c r="M14" i="170" s="1"/>
  <c r="K13" i="170"/>
  <c r="L13" i="170" s="1"/>
  <c r="M13" i="170" s="1"/>
  <c r="K12" i="170"/>
  <c r="L12" i="170" s="1"/>
  <c r="M12" i="170" s="1"/>
  <c r="K11" i="170"/>
  <c r="L11" i="170" s="1"/>
  <c r="M11" i="170" s="1"/>
  <c r="K10" i="170"/>
  <c r="L10" i="170" s="1"/>
  <c r="M10" i="170" s="1"/>
  <c r="K9" i="170"/>
  <c r="L9" i="170" s="1"/>
  <c r="M9" i="170" s="1"/>
  <c r="K8" i="170"/>
  <c r="L8" i="170" s="1"/>
  <c r="M8" i="170" s="1"/>
  <c r="K7" i="170"/>
  <c r="L7" i="170" s="1"/>
  <c r="M7" i="170" s="1"/>
  <c r="K6" i="170"/>
  <c r="L6" i="170" s="1"/>
  <c r="M6" i="170" s="1"/>
  <c r="L5" i="170"/>
  <c r="M5" i="170" s="1"/>
  <c r="L4" i="170"/>
  <c r="K5" i="169"/>
  <c r="K4" i="169"/>
  <c r="K7" i="169"/>
  <c r="K6" i="169"/>
  <c r="L6" i="169" s="1"/>
  <c r="M6" i="169" s="1"/>
  <c r="AE58" i="169"/>
  <c r="AD58" i="169"/>
  <c r="AC58" i="169"/>
  <c r="AB58" i="169"/>
  <c r="AA58" i="169"/>
  <c r="Z58" i="169"/>
  <c r="Y58" i="169"/>
  <c r="X58" i="169"/>
  <c r="W58" i="169"/>
  <c r="V58" i="169"/>
  <c r="U58" i="169"/>
  <c r="T58" i="169"/>
  <c r="S58" i="169"/>
  <c r="R58" i="169"/>
  <c r="Q58" i="169"/>
  <c r="P58" i="169"/>
  <c r="O58" i="169"/>
  <c r="N58" i="169"/>
  <c r="K57" i="169"/>
  <c r="L57" i="169" s="1"/>
  <c r="M57" i="169" s="1"/>
  <c r="K56" i="169"/>
  <c r="L56" i="169" s="1"/>
  <c r="M56" i="169" s="1"/>
  <c r="K55" i="169"/>
  <c r="L55" i="169" s="1"/>
  <c r="M55" i="169" s="1"/>
  <c r="K54" i="169"/>
  <c r="L54" i="169" s="1"/>
  <c r="M54" i="169" s="1"/>
  <c r="K53" i="169"/>
  <c r="L53" i="169" s="1"/>
  <c r="M53" i="169" s="1"/>
  <c r="K52" i="169"/>
  <c r="L52" i="169" s="1"/>
  <c r="M52" i="169" s="1"/>
  <c r="K51" i="169"/>
  <c r="L51" i="169" s="1"/>
  <c r="M51" i="169" s="1"/>
  <c r="K50" i="169"/>
  <c r="L50" i="169" s="1"/>
  <c r="M50" i="169" s="1"/>
  <c r="K49" i="169"/>
  <c r="L49" i="169" s="1"/>
  <c r="M49" i="169" s="1"/>
  <c r="K48" i="169"/>
  <c r="L48" i="169" s="1"/>
  <c r="M48" i="169" s="1"/>
  <c r="K47" i="169"/>
  <c r="L47" i="169" s="1"/>
  <c r="M47" i="169" s="1"/>
  <c r="K46" i="169"/>
  <c r="L46" i="169" s="1"/>
  <c r="M46" i="169" s="1"/>
  <c r="K45" i="169"/>
  <c r="L45" i="169" s="1"/>
  <c r="M45" i="169" s="1"/>
  <c r="K44" i="169"/>
  <c r="L44" i="169" s="1"/>
  <c r="M44" i="169" s="1"/>
  <c r="K43" i="169"/>
  <c r="L43" i="169" s="1"/>
  <c r="M43" i="169" s="1"/>
  <c r="K42" i="169"/>
  <c r="L42" i="169" s="1"/>
  <c r="M42" i="169" s="1"/>
  <c r="K41" i="169"/>
  <c r="L41" i="169" s="1"/>
  <c r="M41" i="169" s="1"/>
  <c r="K40" i="169"/>
  <c r="L40" i="169" s="1"/>
  <c r="M40" i="169" s="1"/>
  <c r="K39" i="169"/>
  <c r="L39" i="169" s="1"/>
  <c r="M39" i="169" s="1"/>
  <c r="K38" i="169"/>
  <c r="L38" i="169" s="1"/>
  <c r="M38" i="169" s="1"/>
  <c r="K37" i="169"/>
  <c r="L37" i="169" s="1"/>
  <c r="M37" i="169" s="1"/>
  <c r="K36" i="169"/>
  <c r="L36" i="169" s="1"/>
  <c r="M36" i="169" s="1"/>
  <c r="K35" i="169"/>
  <c r="L35" i="169" s="1"/>
  <c r="M35" i="169" s="1"/>
  <c r="K34" i="169"/>
  <c r="L34" i="169" s="1"/>
  <c r="M34" i="169" s="1"/>
  <c r="K33" i="169"/>
  <c r="L33" i="169" s="1"/>
  <c r="M33" i="169" s="1"/>
  <c r="K32" i="169"/>
  <c r="L32" i="169" s="1"/>
  <c r="M32" i="169" s="1"/>
  <c r="K31" i="169"/>
  <c r="L31" i="169" s="1"/>
  <c r="M31" i="169" s="1"/>
  <c r="K30" i="169"/>
  <c r="L30" i="169" s="1"/>
  <c r="M30" i="169" s="1"/>
  <c r="K29" i="169"/>
  <c r="L29" i="169" s="1"/>
  <c r="M29" i="169" s="1"/>
  <c r="K28" i="169"/>
  <c r="L28" i="169" s="1"/>
  <c r="M28" i="169" s="1"/>
  <c r="K27" i="169"/>
  <c r="L27" i="169" s="1"/>
  <c r="M27" i="169" s="1"/>
  <c r="K26" i="169"/>
  <c r="L26" i="169" s="1"/>
  <c r="M26" i="169" s="1"/>
  <c r="K25" i="169"/>
  <c r="L25" i="169" s="1"/>
  <c r="M25" i="169" s="1"/>
  <c r="K24" i="169"/>
  <c r="L24" i="169" s="1"/>
  <c r="M24" i="169" s="1"/>
  <c r="K23" i="169"/>
  <c r="L23" i="169" s="1"/>
  <c r="M23" i="169" s="1"/>
  <c r="K22" i="169"/>
  <c r="L22" i="169" s="1"/>
  <c r="M22" i="169" s="1"/>
  <c r="K21" i="169"/>
  <c r="L21" i="169" s="1"/>
  <c r="M21" i="169" s="1"/>
  <c r="K20" i="169"/>
  <c r="L20" i="169" s="1"/>
  <c r="M20" i="169" s="1"/>
  <c r="K19" i="169"/>
  <c r="L19" i="169" s="1"/>
  <c r="M19" i="169" s="1"/>
  <c r="K18" i="169"/>
  <c r="L18" i="169" s="1"/>
  <c r="M18" i="169" s="1"/>
  <c r="K17" i="169"/>
  <c r="L17" i="169" s="1"/>
  <c r="M17" i="169" s="1"/>
  <c r="K16" i="169"/>
  <c r="L16" i="169" s="1"/>
  <c r="M16" i="169" s="1"/>
  <c r="K15" i="169"/>
  <c r="L15" i="169" s="1"/>
  <c r="M15" i="169" s="1"/>
  <c r="K14" i="169"/>
  <c r="L14" i="169" s="1"/>
  <c r="M14" i="169" s="1"/>
  <c r="K13" i="169"/>
  <c r="L13" i="169" s="1"/>
  <c r="M13" i="169" s="1"/>
  <c r="K12" i="169"/>
  <c r="L12" i="169" s="1"/>
  <c r="M12" i="169" s="1"/>
  <c r="K11" i="169"/>
  <c r="L11" i="169" s="1"/>
  <c r="M11" i="169" s="1"/>
  <c r="K10" i="169"/>
  <c r="L10" i="169" s="1"/>
  <c r="M10" i="169" s="1"/>
  <c r="K9" i="169"/>
  <c r="L9" i="169" s="1"/>
  <c r="M9" i="169" s="1"/>
  <c r="K8" i="169"/>
  <c r="L8" i="169" s="1"/>
  <c r="M8" i="169" s="1"/>
  <c r="L7" i="169"/>
  <c r="M7" i="169" s="1"/>
  <c r="L5" i="169"/>
  <c r="M5" i="169" s="1"/>
  <c r="L4" i="169"/>
  <c r="K7" i="168"/>
  <c r="K6" i="168"/>
  <c r="K5" i="168"/>
  <c r="K4" i="168"/>
  <c r="AE58" i="168"/>
  <c r="AD58" i="168"/>
  <c r="AC58" i="168"/>
  <c r="AB58" i="168"/>
  <c r="AA58" i="168"/>
  <c r="Z58" i="168"/>
  <c r="Y58" i="168"/>
  <c r="X58" i="168"/>
  <c r="W58" i="168"/>
  <c r="V58" i="168"/>
  <c r="U58" i="168"/>
  <c r="T58" i="168"/>
  <c r="S58" i="168"/>
  <c r="R58" i="168"/>
  <c r="Q58" i="168"/>
  <c r="P58" i="168"/>
  <c r="O58" i="168"/>
  <c r="N58" i="168"/>
  <c r="L57" i="168"/>
  <c r="M57" i="168" s="1"/>
  <c r="K57" i="168"/>
  <c r="K56" i="168"/>
  <c r="L56" i="168" s="1"/>
  <c r="M56" i="168" s="1"/>
  <c r="L55" i="168"/>
  <c r="M55" i="168" s="1"/>
  <c r="K55" i="168"/>
  <c r="K54" i="168"/>
  <c r="L54" i="168" s="1"/>
  <c r="M54" i="168" s="1"/>
  <c r="L53" i="168"/>
  <c r="M53" i="168" s="1"/>
  <c r="K53" i="168"/>
  <c r="K52" i="168"/>
  <c r="L52" i="168" s="1"/>
  <c r="M52" i="168" s="1"/>
  <c r="L51" i="168"/>
  <c r="M51" i="168" s="1"/>
  <c r="K51" i="168"/>
  <c r="K50" i="168"/>
  <c r="L50" i="168" s="1"/>
  <c r="M50" i="168" s="1"/>
  <c r="L49" i="168"/>
  <c r="M49" i="168" s="1"/>
  <c r="K49" i="168"/>
  <c r="K48" i="168"/>
  <c r="L48" i="168" s="1"/>
  <c r="M48" i="168" s="1"/>
  <c r="L47" i="168"/>
  <c r="M47" i="168" s="1"/>
  <c r="K47" i="168"/>
  <c r="K46" i="168"/>
  <c r="L46" i="168" s="1"/>
  <c r="M46" i="168" s="1"/>
  <c r="L45" i="168"/>
  <c r="M45" i="168" s="1"/>
  <c r="K45" i="168"/>
  <c r="K44" i="168"/>
  <c r="L44" i="168" s="1"/>
  <c r="M44" i="168" s="1"/>
  <c r="L43" i="168"/>
  <c r="M43" i="168" s="1"/>
  <c r="K43" i="168"/>
  <c r="K42" i="168"/>
  <c r="L42" i="168" s="1"/>
  <c r="M42" i="168" s="1"/>
  <c r="L41" i="168"/>
  <c r="M41" i="168" s="1"/>
  <c r="K41" i="168"/>
  <c r="K40" i="168"/>
  <c r="L40" i="168" s="1"/>
  <c r="M40" i="168" s="1"/>
  <c r="L39" i="168"/>
  <c r="M39" i="168" s="1"/>
  <c r="K39" i="168"/>
  <c r="K38" i="168"/>
  <c r="L38" i="168" s="1"/>
  <c r="M38" i="168" s="1"/>
  <c r="L37" i="168"/>
  <c r="M37" i="168" s="1"/>
  <c r="K37" i="168"/>
  <c r="K36" i="168"/>
  <c r="L36" i="168" s="1"/>
  <c r="M36" i="168" s="1"/>
  <c r="L35" i="168"/>
  <c r="M35" i="168" s="1"/>
  <c r="K35" i="168"/>
  <c r="K34" i="168"/>
  <c r="L34" i="168" s="1"/>
  <c r="M34" i="168" s="1"/>
  <c r="L33" i="168"/>
  <c r="M33" i="168" s="1"/>
  <c r="K33" i="168"/>
  <c r="K32" i="168"/>
  <c r="L32" i="168" s="1"/>
  <c r="M32" i="168" s="1"/>
  <c r="L31" i="168"/>
  <c r="M31" i="168" s="1"/>
  <c r="K31" i="168"/>
  <c r="K30" i="168"/>
  <c r="L30" i="168" s="1"/>
  <c r="M30" i="168" s="1"/>
  <c r="L29" i="168"/>
  <c r="M29" i="168" s="1"/>
  <c r="K29" i="168"/>
  <c r="K28" i="168"/>
  <c r="L28" i="168" s="1"/>
  <c r="M28" i="168" s="1"/>
  <c r="L27" i="168"/>
  <c r="M27" i="168" s="1"/>
  <c r="K27" i="168"/>
  <c r="K26" i="168"/>
  <c r="L26" i="168" s="1"/>
  <c r="M26" i="168" s="1"/>
  <c r="L25" i="168"/>
  <c r="M25" i="168" s="1"/>
  <c r="K25" i="168"/>
  <c r="K24" i="168"/>
  <c r="L24" i="168" s="1"/>
  <c r="M24" i="168" s="1"/>
  <c r="L23" i="168"/>
  <c r="M23" i="168" s="1"/>
  <c r="K23" i="168"/>
  <c r="K22" i="168"/>
  <c r="L22" i="168" s="1"/>
  <c r="M22" i="168" s="1"/>
  <c r="L21" i="168"/>
  <c r="M21" i="168" s="1"/>
  <c r="K21" i="168"/>
  <c r="K20" i="168"/>
  <c r="L20" i="168" s="1"/>
  <c r="M20" i="168" s="1"/>
  <c r="L19" i="168"/>
  <c r="M19" i="168" s="1"/>
  <c r="K19" i="168"/>
  <c r="K18" i="168"/>
  <c r="L18" i="168" s="1"/>
  <c r="M18" i="168" s="1"/>
  <c r="L17" i="168"/>
  <c r="M17" i="168" s="1"/>
  <c r="K17" i="168"/>
  <c r="K16" i="168"/>
  <c r="L16" i="168" s="1"/>
  <c r="M16" i="168" s="1"/>
  <c r="L15" i="168"/>
  <c r="M15" i="168" s="1"/>
  <c r="K15" i="168"/>
  <c r="K14" i="168"/>
  <c r="L14" i="168" s="1"/>
  <c r="M14" i="168" s="1"/>
  <c r="L13" i="168"/>
  <c r="M13" i="168" s="1"/>
  <c r="K13" i="168"/>
  <c r="K12" i="168"/>
  <c r="L12" i="168" s="1"/>
  <c r="M12" i="168" s="1"/>
  <c r="L11" i="168"/>
  <c r="M11" i="168" s="1"/>
  <c r="K11" i="168"/>
  <c r="K10" i="168"/>
  <c r="L10" i="168" s="1"/>
  <c r="M10" i="168" s="1"/>
  <c r="L9" i="168"/>
  <c r="M9" i="168" s="1"/>
  <c r="K9" i="168"/>
  <c r="K8" i="168"/>
  <c r="L8" i="168" s="1"/>
  <c r="M8" i="168" s="1"/>
  <c r="L7" i="168"/>
  <c r="M7" i="168" s="1"/>
  <c r="L6" i="168"/>
  <c r="M6" i="168" s="1"/>
  <c r="L5" i="168"/>
  <c r="M5" i="168" s="1"/>
  <c r="L4" i="168"/>
  <c r="K7" i="167"/>
  <c r="K6" i="167"/>
  <c r="K5" i="167"/>
  <c r="K4" i="167"/>
  <c r="AE58" i="167"/>
  <c r="AD58" i="167"/>
  <c r="AC58" i="167"/>
  <c r="AB58" i="167"/>
  <c r="AA58" i="167"/>
  <c r="Z58" i="167"/>
  <c r="Y58" i="167"/>
  <c r="X58" i="167"/>
  <c r="W58" i="167"/>
  <c r="V58" i="167"/>
  <c r="U58" i="167"/>
  <c r="T58" i="167"/>
  <c r="S58" i="167"/>
  <c r="R58" i="167"/>
  <c r="Q58" i="167"/>
  <c r="P58" i="167"/>
  <c r="O58" i="167"/>
  <c r="N58" i="167"/>
  <c r="L57" i="167"/>
  <c r="M57" i="167" s="1"/>
  <c r="K57" i="167"/>
  <c r="K56" i="167"/>
  <c r="L56" i="167" s="1"/>
  <c r="M56" i="167" s="1"/>
  <c r="L55" i="167"/>
  <c r="M55" i="167" s="1"/>
  <c r="K55" i="167"/>
  <c r="K54" i="167"/>
  <c r="L54" i="167" s="1"/>
  <c r="M54" i="167" s="1"/>
  <c r="L53" i="167"/>
  <c r="M53" i="167" s="1"/>
  <c r="K53" i="167"/>
  <c r="K52" i="167"/>
  <c r="L52" i="167" s="1"/>
  <c r="M52" i="167" s="1"/>
  <c r="L51" i="167"/>
  <c r="M51" i="167" s="1"/>
  <c r="K51" i="167"/>
  <c r="K50" i="167"/>
  <c r="L50" i="167" s="1"/>
  <c r="M50" i="167" s="1"/>
  <c r="L49" i="167"/>
  <c r="M49" i="167" s="1"/>
  <c r="K49" i="167"/>
  <c r="K48" i="167"/>
  <c r="L48" i="167" s="1"/>
  <c r="M48" i="167" s="1"/>
  <c r="L47" i="167"/>
  <c r="M47" i="167" s="1"/>
  <c r="K47" i="167"/>
  <c r="K46" i="167"/>
  <c r="L46" i="167" s="1"/>
  <c r="M46" i="167" s="1"/>
  <c r="L45" i="167"/>
  <c r="M45" i="167" s="1"/>
  <c r="K45" i="167"/>
  <c r="K44" i="167"/>
  <c r="L44" i="167" s="1"/>
  <c r="M44" i="167" s="1"/>
  <c r="L43" i="167"/>
  <c r="M43" i="167" s="1"/>
  <c r="K43" i="167"/>
  <c r="K42" i="167"/>
  <c r="L42" i="167" s="1"/>
  <c r="M42" i="167" s="1"/>
  <c r="L41" i="167"/>
  <c r="M41" i="167" s="1"/>
  <c r="K41" i="167"/>
  <c r="K40" i="167"/>
  <c r="L40" i="167" s="1"/>
  <c r="M40" i="167" s="1"/>
  <c r="L39" i="167"/>
  <c r="M39" i="167" s="1"/>
  <c r="K39" i="167"/>
  <c r="K38" i="167"/>
  <c r="L38" i="167" s="1"/>
  <c r="M38" i="167" s="1"/>
  <c r="L37" i="167"/>
  <c r="M37" i="167" s="1"/>
  <c r="K37" i="167"/>
  <c r="K36" i="167"/>
  <c r="L36" i="167" s="1"/>
  <c r="M36" i="167" s="1"/>
  <c r="L35" i="167"/>
  <c r="M35" i="167" s="1"/>
  <c r="K35" i="167"/>
  <c r="K34" i="167"/>
  <c r="L34" i="167" s="1"/>
  <c r="M34" i="167" s="1"/>
  <c r="L33" i="167"/>
  <c r="M33" i="167" s="1"/>
  <c r="K33" i="167"/>
  <c r="K32" i="167"/>
  <c r="L32" i="167" s="1"/>
  <c r="M32" i="167" s="1"/>
  <c r="L31" i="167"/>
  <c r="M31" i="167" s="1"/>
  <c r="K31" i="167"/>
  <c r="K30" i="167"/>
  <c r="L30" i="167" s="1"/>
  <c r="M30" i="167" s="1"/>
  <c r="L29" i="167"/>
  <c r="M29" i="167" s="1"/>
  <c r="K29" i="167"/>
  <c r="K28" i="167"/>
  <c r="L28" i="167" s="1"/>
  <c r="M28" i="167" s="1"/>
  <c r="L27" i="167"/>
  <c r="M27" i="167" s="1"/>
  <c r="K27" i="167"/>
  <c r="K26" i="167"/>
  <c r="L26" i="167" s="1"/>
  <c r="M26" i="167" s="1"/>
  <c r="L25" i="167"/>
  <c r="M25" i="167" s="1"/>
  <c r="K25" i="167"/>
  <c r="K24" i="167"/>
  <c r="L24" i="167" s="1"/>
  <c r="M24" i="167" s="1"/>
  <c r="L23" i="167"/>
  <c r="M23" i="167" s="1"/>
  <c r="K23" i="167"/>
  <c r="K22" i="167"/>
  <c r="L22" i="167" s="1"/>
  <c r="M22" i="167" s="1"/>
  <c r="L21" i="167"/>
  <c r="M21" i="167" s="1"/>
  <c r="K21" i="167"/>
  <c r="K20" i="167"/>
  <c r="L20" i="167" s="1"/>
  <c r="M20" i="167" s="1"/>
  <c r="L19" i="167"/>
  <c r="M19" i="167" s="1"/>
  <c r="K19" i="167"/>
  <c r="K18" i="167"/>
  <c r="L18" i="167" s="1"/>
  <c r="M18" i="167" s="1"/>
  <c r="L17" i="167"/>
  <c r="M17" i="167" s="1"/>
  <c r="K17" i="167"/>
  <c r="K16" i="167"/>
  <c r="L16" i="167" s="1"/>
  <c r="M16" i="167" s="1"/>
  <c r="L15" i="167"/>
  <c r="M15" i="167" s="1"/>
  <c r="K15" i="167"/>
  <c r="K14" i="167"/>
  <c r="L14" i="167" s="1"/>
  <c r="M14" i="167" s="1"/>
  <c r="L13" i="167"/>
  <c r="M13" i="167" s="1"/>
  <c r="K13" i="167"/>
  <c r="K12" i="167"/>
  <c r="L12" i="167" s="1"/>
  <c r="M12" i="167" s="1"/>
  <c r="L11" i="167"/>
  <c r="M11" i="167" s="1"/>
  <c r="K11" i="167"/>
  <c r="K10" i="167"/>
  <c r="L10" i="167" s="1"/>
  <c r="M10" i="167" s="1"/>
  <c r="L9" i="167"/>
  <c r="M9" i="167" s="1"/>
  <c r="K9" i="167"/>
  <c r="K8" i="167"/>
  <c r="L8" i="167" s="1"/>
  <c r="M8" i="167" s="1"/>
  <c r="L7" i="167"/>
  <c r="M7" i="167" s="1"/>
  <c r="L6" i="167"/>
  <c r="M6" i="167" s="1"/>
  <c r="L5" i="167"/>
  <c r="M5" i="167" s="1"/>
  <c r="L4" i="167"/>
  <c r="K7" i="166"/>
  <c r="L7" i="166" s="1"/>
  <c r="M7" i="166" s="1"/>
  <c r="K6" i="166"/>
  <c r="L6" i="166" s="1"/>
  <c r="M6" i="166" s="1"/>
  <c r="K5" i="166"/>
  <c r="K58" i="166" s="1"/>
  <c r="K4" i="166"/>
  <c r="AE58" i="166"/>
  <c r="AD58" i="166"/>
  <c r="AC58" i="166"/>
  <c r="AB58" i="166"/>
  <c r="AA58" i="166"/>
  <c r="Z58" i="166"/>
  <c r="Y58" i="166"/>
  <c r="X58" i="166"/>
  <c r="W58" i="166"/>
  <c r="V58" i="166"/>
  <c r="U58" i="166"/>
  <c r="T58" i="166"/>
  <c r="S58" i="166"/>
  <c r="R58" i="166"/>
  <c r="Q58" i="166"/>
  <c r="P58" i="166"/>
  <c r="O58" i="166"/>
  <c r="N58" i="166"/>
  <c r="L57" i="166"/>
  <c r="M57" i="166" s="1"/>
  <c r="K57" i="166"/>
  <c r="M56" i="166"/>
  <c r="L56" i="166"/>
  <c r="K56" i="166"/>
  <c r="L55" i="166"/>
  <c r="M55" i="166" s="1"/>
  <c r="K55" i="166"/>
  <c r="M54" i="166"/>
  <c r="L54" i="166"/>
  <c r="K54" i="166"/>
  <c r="L53" i="166"/>
  <c r="M53" i="166" s="1"/>
  <c r="K53" i="166"/>
  <c r="M52" i="166"/>
  <c r="L52" i="166"/>
  <c r="K52" i="166"/>
  <c r="L51" i="166"/>
  <c r="M51" i="166" s="1"/>
  <c r="K51" i="166"/>
  <c r="M50" i="166"/>
  <c r="L50" i="166"/>
  <c r="K50" i="166"/>
  <c r="L49" i="166"/>
  <c r="M49" i="166" s="1"/>
  <c r="K49" i="166"/>
  <c r="M48" i="166"/>
  <c r="L48" i="166"/>
  <c r="K48" i="166"/>
  <c r="L47" i="166"/>
  <c r="M47" i="166" s="1"/>
  <c r="K47" i="166"/>
  <c r="M46" i="166"/>
  <c r="L46" i="166"/>
  <c r="K46" i="166"/>
  <c r="L45" i="166"/>
  <c r="M45" i="166" s="1"/>
  <c r="K45" i="166"/>
  <c r="M44" i="166"/>
  <c r="L44" i="166"/>
  <c r="K44" i="166"/>
  <c r="L43" i="166"/>
  <c r="M43" i="166" s="1"/>
  <c r="K43" i="166"/>
  <c r="M42" i="166"/>
  <c r="L42" i="166"/>
  <c r="K42" i="166"/>
  <c r="L41" i="166"/>
  <c r="M41" i="166" s="1"/>
  <c r="K41" i="166"/>
  <c r="M40" i="166"/>
  <c r="L40" i="166"/>
  <c r="K40" i="166"/>
  <c r="L39" i="166"/>
  <c r="M39" i="166" s="1"/>
  <c r="K39" i="166"/>
  <c r="M38" i="166"/>
  <c r="L38" i="166"/>
  <c r="K38" i="166"/>
  <c r="L37" i="166"/>
  <c r="M37" i="166" s="1"/>
  <c r="K37" i="166"/>
  <c r="M36" i="166"/>
  <c r="L36" i="166"/>
  <c r="K36" i="166"/>
  <c r="L35" i="166"/>
  <c r="M35" i="166" s="1"/>
  <c r="K35" i="166"/>
  <c r="M34" i="166"/>
  <c r="L34" i="166"/>
  <c r="K34" i="166"/>
  <c r="L33" i="166"/>
  <c r="M33" i="166" s="1"/>
  <c r="K33" i="166"/>
  <c r="M32" i="166"/>
  <c r="L32" i="166"/>
  <c r="K32" i="166"/>
  <c r="L31" i="166"/>
  <c r="M31" i="166" s="1"/>
  <c r="K31" i="166"/>
  <c r="M30" i="166"/>
  <c r="L30" i="166"/>
  <c r="K30" i="166"/>
  <c r="L29" i="166"/>
  <c r="M29" i="166" s="1"/>
  <c r="K29" i="166"/>
  <c r="M28" i="166"/>
  <c r="L28" i="166"/>
  <c r="K28" i="166"/>
  <c r="L27" i="166"/>
  <c r="M27" i="166" s="1"/>
  <c r="K27" i="166"/>
  <c r="M26" i="166"/>
  <c r="L26" i="166"/>
  <c r="K26" i="166"/>
  <c r="L25" i="166"/>
  <c r="M25" i="166" s="1"/>
  <c r="K25" i="166"/>
  <c r="M24" i="166"/>
  <c r="L24" i="166"/>
  <c r="K24" i="166"/>
  <c r="L23" i="166"/>
  <c r="M23" i="166" s="1"/>
  <c r="K23" i="166"/>
  <c r="M22" i="166"/>
  <c r="L22" i="166"/>
  <c r="K22" i="166"/>
  <c r="L21" i="166"/>
  <c r="M21" i="166" s="1"/>
  <c r="K21" i="166"/>
  <c r="M20" i="166"/>
  <c r="L20" i="166"/>
  <c r="K20" i="166"/>
  <c r="L19" i="166"/>
  <c r="M19" i="166" s="1"/>
  <c r="K19" i="166"/>
  <c r="M18" i="166"/>
  <c r="L18" i="166"/>
  <c r="K18" i="166"/>
  <c r="L17" i="166"/>
  <c r="M17" i="166" s="1"/>
  <c r="K17" i="166"/>
  <c r="M16" i="166"/>
  <c r="L16" i="166"/>
  <c r="K16" i="166"/>
  <c r="L15" i="166"/>
  <c r="M15" i="166" s="1"/>
  <c r="K15" i="166"/>
  <c r="M14" i="166"/>
  <c r="L14" i="166"/>
  <c r="K14" i="166"/>
  <c r="L13" i="166"/>
  <c r="M13" i="166" s="1"/>
  <c r="K13" i="166"/>
  <c r="M12" i="166"/>
  <c r="L12" i="166"/>
  <c r="K12" i="166"/>
  <c r="L11" i="166"/>
  <c r="M11" i="166" s="1"/>
  <c r="K11" i="166"/>
  <c r="M10" i="166"/>
  <c r="L10" i="166"/>
  <c r="K10" i="166"/>
  <c r="L9" i="166"/>
  <c r="M9" i="166" s="1"/>
  <c r="K9" i="166"/>
  <c r="M8" i="166"/>
  <c r="L8" i="166"/>
  <c r="K8" i="166"/>
  <c r="L5" i="166"/>
  <c r="M5" i="166" s="1"/>
  <c r="L4" i="166"/>
  <c r="M4" i="166" s="1"/>
  <c r="K7" i="165"/>
  <c r="K6" i="165"/>
  <c r="K5" i="165"/>
  <c r="K4" i="165"/>
  <c r="AE58" i="165"/>
  <c r="AD58" i="165"/>
  <c r="AC58" i="165"/>
  <c r="AB58" i="165"/>
  <c r="AA58" i="165"/>
  <c r="Z58" i="165"/>
  <c r="Y58" i="165"/>
  <c r="X58" i="165"/>
  <c r="W58" i="165"/>
  <c r="V58" i="165"/>
  <c r="U58" i="165"/>
  <c r="T58" i="165"/>
  <c r="S58" i="165"/>
  <c r="R58" i="165"/>
  <c r="Q58" i="165"/>
  <c r="P58" i="165"/>
  <c r="O58" i="165"/>
  <c r="N58" i="165"/>
  <c r="K57" i="165"/>
  <c r="L57" i="165" s="1"/>
  <c r="M57" i="165" s="1"/>
  <c r="K56" i="165"/>
  <c r="L56" i="165" s="1"/>
  <c r="M56" i="165" s="1"/>
  <c r="K55" i="165"/>
  <c r="L55" i="165" s="1"/>
  <c r="M55" i="165" s="1"/>
  <c r="K54" i="165"/>
  <c r="L54" i="165" s="1"/>
  <c r="M54" i="165" s="1"/>
  <c r="K53" i="165"/>
  <c r="L53" i="165" s="1"/>
  <c r="M53" i="165" s="1"/>
  <c r="K52" i="165"/>
  <c r="L52" i="165" s="1"/>
  <c r="M52" i="165" s="1"/>
  <c r="K51" i="165"/>
  <c r="L51" i="165" s="1"/>
  <c r="M51" i="165" s="1"/>
  <c r="K50" i="165"/>
  <c r="L50" i="165" s="1"/>
  <c r="M50" i="165" s="1"/>
  <c r="K49" i="165"/>
  <c r="L49" i="165" s="1"/>
  <c r="M49" i="165" s="1"/>
  <c r="K48" i="165"/>
  <c r="L48" i="165" s="1"/>
  <c r="M48" i="165" s="1"/>
  <c r="K47" i="165"/>
  <c r="L47" i="165" s="1"/>
  <c r="M47" i="165" s="1"/>
  <c r="K46" i="165"/>
  <c r="L46" i="165" s="1"/>
  <c r="M46" i="165" s="1"/>
  <c r="K45" i="165"/>
  <c r="L45" i="165" s="1"/>
  <c r="M45" i="165" s="1"/>
  <c r="K44" i="165"/>
  <c r="L44" i="165" s="1"/>
  <c r="M44" i="165" s="1"/>
  <c r="K43" i="165"/>
  <c r="L43" i="165" s="1"/>
  <c r="M43" i="165" s="1"/>
  <c r="K42" i="165"/>
  <c r="L42" i="165" s="1"/>
  <c r="M42" i="165" s="1"/>
  <c r="K41" i="165"/>
  <c r="L41" i="165" s="1"/>
  <c r="M41" i="165" s="1"/>
  <c r="K40" i="165"/>
  <c r="L40" i="165" s="1"/>
  <c r="M40" i="165" s="1"/>
  <c r="K39" i="165"/>
  <c r="L39" i="165" s="1"/>
  <c r="M39" i="165" s="1"/>
  <c r="K38" i="165"/>
  <c r="L38" i="165" s="1"/>
  <c r="M38" i="165" s="1"/>
  <c r="K37" i="165"/>
  <c r="L37" i="165" s="1"/>
  <c r="M37" i="165" s="1"/>
  <c r="K36" i="165"/>
  <c r="L36" i="165" s="1"/>
  <c r="M36" i="165" s="1"/>
  <c r="K35" i="165"/>
  <c r="L35" i="165" s="1"/>
  <c r="M35" i="165" s="1"/>
  <c r="K34" i="165"/>
  <c r="L34" i="165" s="1"/>
  <c r="M34" i="165" s="1"/>
  <c r="K33" i="165"/>
  <c r="L33" i="165" s="1"/>
  <c r="M33" i="165" s="1"/>
  <c r="K32" i="165"/>
  <c r="L32" i="165" s="1"/>
  <c r="M32" i="165" s="1"/>
  <c r="K31" i="165"/>
  <c r="L31" i="165" s="1"/>
  <c r="M31" i="165" s="1"/>
  <c r="K30" i="165"/>
  <c r="L30" i="165" s="1"/>
  <c r="M30" i="165" s="1"/>
  <c r="K29" i="165"/>
  <c r="L29" i="165" s="1"/>
  <c r="M29" i="165" s="1"/>
  <c r="K28" i="165"/>
  <c r="L28" i="165" s="1"/>
  <c r="M28" i="165" s="1"/>
  <c r="K27" i="165"/>
  <c r="L27" i="165" s="1"/>
  <c r="M27" i="165" s="1"/>
  <c r="K26" i="165"/>
  <c r="L26" i="165" s="1"/>
  <c r="M26" i="165" s="1"/>
  <c r="K25" i="165"/>
  <c r="L25" i="165" s="1"/>
  <c r="M25" i="165" s="1"/>
  <c r="K24" i="165"/>
  <c r="L24" i="165" s="1"/>
  <c r="M24" i="165" s="1"/>
  <c r="K23" i="165"/>
  <c r="L23" i="165" s="1"/>
  <c r="M23" i="165" s="1"/>
  <c r="K22" i="165"/>
  <c r="L22" i="165" s="1"/>
  <c r="M22" i="165" s="1"/>
  <c r="K21" i="165"/>
  <c r="L21" i="165" s="1"/>
  <c r="M21" i="165" s="1"/>
  <c r="K20" i="165"/>
  <c r="L20" i="165" s="1"/>
  <c r="M20" i="165" s="1"/>
  <c r="K19" i="165"/>
  <c r="L19" i="165" s="1"/>
  <c r="M19" i="165" s="1"/>
  <c r="K18" i="165"/>
  <c r="L18" i="165" s="1"/>
  <c r="M18" i="165" s="1"/>
  <c r="K17" i="165"/>
  <c r="L17" i="165" s="1"/>
  <c r="M17" i="165" s="1"/>
  <c r="K16" i="165"/>
  <c r="L16" i="165" s="1"/>
  <c r="M16" i="165" s="1"/>
  <c r="K15" i="165"/>
  <c r="L15" i="165" s="1"/>
  <c r="M15" i="165" s="1"/>
  <c r="K14" i="165"/>
  <c r="L14" i="165" s="1"/>
  <c r="M14" i="165" s="1"/>
  <c r="K13" i="165"/>
  <c r="L13" i="165" s="1"/>
  <c r="M13" i="165" s="1"/>
  <c r="K12" i="165"/>
  <c r="L12" i="165" s="1"/>
  <c r="M12" i="165" s="1"/>
  <c r="K11" i="165"/>
  <c r="L11" i="165" s="1"/>
  <c r="M11" i="165" s="1"/>
  <c r="K10" i="165"/>
  <c r="L10" i="165" s="1"/>
  <c r="M10" i="165" s="1"/>
  <c r="K9" i="165"/>
  <c r="L9" i="165" s="1"/>
  <c r="M9" i="165" s="1"/>
  <c r="K8" i="165"/>
  <c r="L8" i="165" s="1"/>
  <c r="M8" i="165" s="1"/>
  <c r="L7" i="165"/>
  <c r="M7" i="165" s="1"/>
  <c r="L6" i="165"/>
  <c r="M6" i="165" s="1"/>
  <c r="L5" i="165"/>
  <c r="M5" i="165" s="1"/>
  <c r="L4" i="165"/>
  <c r="K58" i="164"/>
  <c r="K9" i="164"/>
  <c r="L9" i="164" s="1"/>
  <c r="M9" i="164" s="1"/>
  <c r="K10" i="164"/>
  <c r="K11" i="164"/>
  <c r="K12" i="164"/>
  <c r="K13" i="164"/>
  <c r="K14" i="164"/>
  <c r="K15" i="164"/>
  <c r="L15" i="164" s="1"/>
  <c r="M15" i="164" s="1"/>
  <c r="K16" i="164"/>
  <c r="K17" i="164"/>
  <c r="K18" i="164"/>
  <c r="L18" i="164" s="1"/>
  <c r="M18" i="164" s="1"/>
  <c r="K19" i="164"/>
  <c r="K20" i="164"/>
  <c r="K21" i="164"/>
  <c r="L21" i="164" s="1"/>
  <c r="M21" i="164" s="1"/>
  <c r="K22" i="164"/>
  <c r="K23" i="164"/>
  <c r="K24" i="164"/>
  <c r="L24" i="164" s="1"/>
  <c r="M24" i="164" s="1"/>
  <c r="K25" i="164"/>
  <c r="K26" i="164"/>
  <c r="K27" i="164"/>
  <c r="L27" i="164" s="1"/>
  <c r="M27" i="164" s="1"/>
  <c r="K28" i="164"/>
  <c r="K29" i="164"/>
  <c r="K30" i="164"/>
  <c r="L30" i="164" s="1"/>
  <c r="M30" i="164" s="1"/>
  <c r="K31" i="164"/>
  <c r="K32" i="164"/>
  <c r="K33" i="164"/>
  <c r="L33" i="164" s="1"/>
  <c r="M33" i="164" s="1"/>
  <c r="K34" i="164"/>
  <c r="K35" i="164"/>
  <c r="K36" i="164"/>
  <c r="L36" i="164" s="1"/>
  <c r="M36" i="164" s="1"/>
  <c r="K37" i="164"/>
  <c r="K38" i="164"/>
  <c r="K39" i="164"/>
  <c r="L39" i="164" s="1"/>
  <c r="M39" i="164" s="1"/>
  <c r="K40" i="164"/>
  <c r="K41" i="164"/>
  <c r="K42" i="164"/>
  <c r="L42" i="164" s="1"/>
  <c r="M42" i="164" s="1"/>
  <c r="K43" i="164"/>
  <c r="K44" i="164"/>
  <c r="K45" i="164"/>
  <c r="L45" i="164" s="1"/>
  <c r="M45" i="164" s="1"/>
  <c r="K46" i="164"/>
  <c r="K47" i="164"/>
  <c r="K48" i="164"/>
  <c r="L48" i="164" s="1"/>
  <c r="M48" i="164" s="1"/>
  <c r="K49" i="164"/>
  <c r="K50" i="164"/>
  <c r="K51" i="164"/>
  <c r="L51" i="164" s="1"/>
  <c r="M51" i="164" s="1"/>
  <c r="K52" i="164"/>
  <c r="K53" i="164"/>
  <c r="K54" i="164"/>
  <c r="L54" i="164" s="1"/>
  <c r="M54" i="164" s="1"/>
  <c r="K55" i="164"/>
  <c r="K56" i="164"/>
  <c r="K57" i="164"/>
  <c r="L57" i="164" s="1"/>
  <c r="M57" i="164" s="1"/>
  <c r="K8" i="164"/>
  <c r="K7" i="164"/>
  <c r="K6" i="164"/>
  <c r="L6" i="164" s="1"/>
  <c r="M6" i="164" s="1"/>
  <c r="K5" i="164"/>
  <c r="K4" i="164"/>
  <c r="K9" i="163"/>
  <c r="K10" i="163"/>
  <c r="K11" i="163"/>
  <c r="K12" i="163"/>
  <c r="K13" i="163"/>
  <c r="K14" i="163"/>
  <c r="K15" i="163"/>
  <c r="K16" i="163"/>
  <c r="K17" i="163"/>
  <c r="K18" i="163"/>
  <c r="K19" i="163"/>
  <c r="K20" i="163"/>
  <c r="K21" i="163"/>
  <c r="K22" i="163"/>
  <c r="K23" i="163"/>
  <c r="K24" i="163"/>
  <c r="K25" i="163"/>
  <c r="K26" i="163"/>
  <c r="K27" i="163"/>
  <c r="K28" i="163"/>
  <c r="K29" i="163"/>
  <c r="K30" i="163"/>
  <c r="K31" i="163"/>
  <c r="K32" i="163"/>
  <c r="K33" i="163"/>
  <c r="K34" i="163"/>
  <c r="K35" i="163"/>
  <c r="K36" i="163"/>
  <c r="K37" i="163"/>
  <c r="K38" i="163"/>
  <c r="K39" i="163"/>
  <c r="K40" i="163"/>
  <c r="K41" i="163"/>
  <c r="K42" i="163"/>
  <c r="K43" i="163"/>
  <c r="K44" i="163"/>
  <c r="K45" i="163"/>
  <c r="K46" i="163"/>
  <c r="K47" i="163"/>
  <c r="K48" i="163"/>
  <c r="K49" i="163"/>
  <c r="K50" i="163"/>
  <c r="K51" i="163"/>
  <c r="K52" i="163"/>
  <c r="K53" i="163"/>
  <c r="K54" i="163"/>
  <c r="K55" i="163"/>
  <c r="K56" i="163"/>
  <c r="K57" i="163"/>
  <c r="K8" i="163"/>
  <c r="K7" i="163"/>
  <c r="K6" i="163"/>
  <c r="K5" i="163"/>
  <c r="K4" i="163"/>
  <c r="AE58" i="164"/>
  <c r="AD58" i="164"/>
  <c r="AC58" i="164"/>
  <c r="AB58" i="164"/>
  <c r="AA58" i="164"/>
  <c r="Z58" i="164"/>
  <c r="Y58" i="164"/>
  <c r="X58" i="164"/>
  <c r="W58" i="164"/>
  <c r="V58" i="164"/>
  <c r="U58" i="164"/>
  <c r="T58" i="164"/>
  <c r="S58" i="164"/>
  <c r="R58" i="164"/>
  <c r="Q58" i="164"/>
  <c r="P58" i="164"/>
  <c r="O58" i="164"/>
  <c r="L56" i="164"/>
  <c r="M56" i="164" s="1"/>
  <c r="L55" i="164"/>
  <c r="M55" i="164" s="1"/>
  <c r="L53" i="164"/>
  <c r="M53" i="164" s="1"/>
  <c r="L52" i="164"/>
  <c r="M52" i="164" s="1"/>
  <c r="L50" i="164"/>
  <c r="M50" i="164" s="1"/>
  <c r="L49" i="164"/>
  <c r="M49" i="164" s="1"/>
  <c r="L47" i="164"/>
  <c r="M47" i="164" s="1"/>
  <c r="L46" i="164"/>
  <c r="M46" i="164" s="1"/>
  <c r="L44" i="164"/>
  <c r="M44" i="164" s="1"/>
  <c r="L43" i="164"/>
  <c r="M43" i="164" s="1"/>
  <c r="L41" i="164"/>
  <c r="M41" i="164" s="1"/>
  <c r="L40" i="164"/>
  <c r="M40" i="164" s="1"/>
  <c r="L38" i="164"/>
  <c r="M38" i="164" s="1"/>
  <c r="L37" i="164"/>
  <c r="M37" i="164" s="1"/>
  <c r="L35" i="164"/>
  <c r="M35" i="164" s="1"/>
  <c r="L34" i="164"/>
  <c r="M34" i="164" s="1"/>
  <c r="L32" i="164"/>
  <c r="M32" i="164" s="1"/>
  <c r="L31" i="164"/>
  <c r="M31" i="164" s="1"/>
  <c r="L29" i="164"/>
  <c r="M29" i="164" s="1"/>
  <c r="L28" i="164"/>
  <c r="M28" i="164" s="1"/>
  <c r="L26" i="164"/>
  <c r="M26" i="164" s="1"/>
  <c r="L25" i="164"/>
  <c r="M25" i="164" s="1"/>
  <c r="L23" i="164"/>
  <c r="M23" i="164" s="1"/>
  <c r="L22" i="164"/>
  <c r="M22" i="164" s="1"/>
  <c r="L20" i="164"/>
  <c r="M20" i="164" s="1"/>
  <c r="L19" i="164"/>
  <c r="M19" i="164" s="1"/>
  <c r="L17" i="164"/>
  <c r="M17" i="164" s="1"/>
  <c r="L16" i="164"/>
  <c r="M16" i="164" s="1"/>
  <c r="L14" i="164"/>
  <c r="M14" i="164" s="1"/>
  <c r="L13" i="164"/>
  <c r="M13" i="164" s="1"/>
  <c r="M12" i="164"/>
  <c r="L12" i="164"/>
  <c r="L11" i="164"/>
  <c r="M11" i="164" s="1"/>
  <c r="L10" i="164"/>
  <c r="M10" i="164" s="1"/>
  <c r="M8" i="164"/>
  <c r="L8" i="164"/>
  <c r="L7" i="164"/>
  <c r="M7" i="164" s="1"/>
  <c r="L5" i="164"/>
  <c r="M5" i="164" s="1"/>
  <c r="L4" i="164"/>
  <c r="M4" i="164" s="1"/>
  <c r="L58" i="164" l="1"/>
  <c r="L58" i="177"/>
  <c r="M4" i="177"/>
  <c r="K58" i="177"/>
  <c r="K58" i="176"/>
  <c r="L58" i="176"/>
  <c r="K58" i="175"/>
  <c r="L58" i="175"/>
  <c r="L58" i="174"/>
  <c r="L19" i="173"/>
  <c r="M19" i="173" s="1"/>
  <c r="L58" i="173"/>
  <c r="M4" i="173"/>
  <c r="L58" i="172"/>
  <c r="L58" i="171"/>
  <c r="L58" i="170"/>
  <c r="M4" i="170"/>
  <c r="K58" i="170"/>
  <c r="L58" i="169"/>
  <c r="M4" i="169"/>
  <c r="K58" i="169"/>
  <c r="L58" i="168"/>
  <c r="M4" i="168"/>
  <c r="K58" i="168"/>
  <c r="L58" i="167"/>
  <c r="M4" i="167"/>
  <c r="K58" i="167"/>
  <c r="L58" i="166"/>
  <c r="L58" i="165"/>
  <c r="M4" i="165"/>
  <c r="K58" i="165"/>
  <c r="K58" i="163"/>
  <c r="L57" i="163" l="1"/>
  <c r="M57" i="163" s="1"/>
  <c r="M56" i="163"/>
  <c r="L51" i="163"/>
  <c r="M51" i="163" s="1"/>
  <c r="L52" i="163"/>
  <c r="M52" i="163" s="1"/>
  <c r="L53" i="163"/>
  <c r="M53" i="163" s="1"/>
  <c r="L54" i="163"/>
  <c r="M54" i="163" s="1"/>
  <c r="L55" i="163"/>
  <c r="M55" i="163" s="1"/>
  <c r="L56" i="163"/>
  <c r="O58" i="163"/>
  <c r="P58" i="163"/>
  <c r="Q58" i="163"/>
  <c r="R58" i="163"/>
  <c r="S58" i="163"/>
  <c r="T58" i="163"/>
  <c r="U58" i="163"/>
  <c r="V58" i="163"/>
  <c r="W58" i="163"/>
  <c r="X58" i="163"/>
  <c r="Y58" i="163"/>
  <c r="Z58" i="163"/>
  <c r="AA58" i="163"/>
  <c r="AB58" i="163"/>
  <c r="AC58" i="163"/>
  <c r="AD58" i="163"/>
  <c r="AE58" i="163"/>
  <c r="L32" i="163" l="1"/>
  <c r="M32" i="163" s="1"/>
  <c r="L33" i="163"/>
  <c r="M33" i="163" s="1"/>
  <c r="L34" i="163"/>
  <c r="M34" i="163" s="1"/>
  <c r="L35" i="163"/>
  <c r="M35" i="163" s="1"/>
  <c r="L36" i="163"/>
  <c r="M36" i="163" s="1"/>
  <c r="L37" i="163"/>
  <c r="M37" i="163" s="1"/>
  <c r="L38" i="163"/>
  <c r="M38" i="163" s="1"/>
  <c r="L39" i="163"/>
  <c r="M39" i="163" s="1"/>
  <c r="L40" i="163"/>
  <c r="M40" i="163" s="1"/>
  <c r="L41" i="163"/>
  <c r="M41" i="163" s="1"/>
  <c r="N58" i="162" l="1"/>
  <c r="O64" i="162" s="1"/>
  <c r="L47" i="163"/>
  <c r="M47" i="163" s="1"/>
  <c r="L46" i="163"/>
  <c r="M46" i="163" s="1"/>
  <c r="L31" i="163"/>
  <c r="M31" i="163" s="1"/>
  <c r="L30" i="163"/>
  <c r="M30" i="163" s="1"/>
  <c r="L29" i="163"/>
  <c r="M29" i="163" s="1"/>
  <c r="L28" i="163"/>
  <c r="M28" i="163" s="1"/>
  <c r="L27" i="163"/>
  <c r="M27" i="163" s="1"/>
  <c r="L26" i="163"/>
  <c r="M26" i="163" s="1"/>
  <c r="L25" i="163"/>
  <c r="M25" i="163" s="1"/>
  <c r="L24" i="163"/>
  <c r="M24" i="163" s="1"/>
  <c r="L21" i="163"/>
  <c r="M21" i="163" s="1"/>
  <c r="L20" i="163"/>
  <c r="M20" i="163" s="1"/>
  <c r="L23" i="163"/>
  <c r="M23" i="163" s="1"/>
  <c r="L22" i="163"/>
  <c r="M22" i="163" s="1"/>
  <c r="L19" i="163"/>
  <c r="M19" i="163" s="1"/>
  <c r="L18" i="163"/>
  <c r="M18" i="163" s="1"/>
  <c r="L17" i="163"/>
  <c r="M17" i="163" s="1"/>
  <c r="L16" i="163"/>
  <c r="M16" i="163" s="1"/>
  <c r="L15" i="163"/>
  <c r="M15" i="163" s="1"/>
  <c r="L14" i="163"/>
  <c r="M14" i="163" s="1"/>
  <c r="L42" i="163"/>
  <c r="M42" i="163" s="1"/>
  <c r="L43" i="163"/>
  <c r="M43" i="163" s="1"/>
  <c r="L44" i="163"/>
  <c r="M44" i="163" s="1"/>
  <c r="L45" i="163"/>
  <c r="L48" i="163"/>
  <c r="M48" i="163" s="1"/>
  <c r="L49" i="163"/>
  <c r="M49" i="163" s="1"/>
  <c r="L50" i="163"/>
  <c r="M50" i="163" s="1"/>
  <c r="L11" i="163"/>
  <c r="M11" i="163" s="1"/>
  <c r="L10" i="163"/>
  <c r="M10" i="163" s="1"/>
  <c r="L9" i="163"/>
  <c r="M9" i="163" s="1"/>
  <c r="L8" i="163"/>
  <c r="L7" i="163"/>
  <c r="L6" i="163"/>
  <c r="L5" i="163"/>
  <c r="L4" i="163"/>
  <c r="L4" i="162" s="1"/>
  <c r="O4" i="162" s="1"/>
  <c r="L12" i="163"/>
  <c r="M12" i="163" s="1"/>
  <c r="L13" i="163"/>
  <c r="M13" i="163" s="1"/>
  <c r="M7" i="163" l="1"/>
  <c r="L7" i="162"/>
  <c r="M7" i="162" s="1"/>
  <c r="M6" i="163"/>
  <c r="L6" i="162"/>
  <c r="M6" i="162" s="1"/>
  <c r="M8" i="163"/>
  <c r="L8" i="162"/>
  <c r="M8" i="162" s="1"/>
  <c r="M5" i="163"/>
  <c r="L5" i="162"/>
  <c r="M4" i="163"/>
  <c r="L58" i="163"/>
  <c r="M4" i="162"/>
  <c r="M45" i="163"/>
  <c r="M5" i="162" l="1"/>
  <c r="O5" i="162"/>
  <c r="O58" i="162" s="1"/>
  <c r="O65" i="162" s="1"/>
  <c r="O67" i="162" s="1"/>
  <c r="K63" i="162"/>
</calcChain>
</file>

<file path=xl/sharedStrings.xml><?xml version="1.0" encoding="utf-8"?>
<sst xmlns="http://schemas.openxmlformats.org/spreadsheetml/2006/main" count="5265" uniqueCount="76">
  <si>
    <t>Saldo / Automático</t>
  </si>
  <si>
    <t>...../...../......</t>
  </si>
  <si>
    <t>ALERTA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</si>
  <si>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</si>
  <si>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</si>
  <si>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</si>
  <si>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</si>
  <si>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</si>
  <si>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</si>
  <si>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</si>
  <si>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</si>
  <si>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</si>
  <si>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km rodado</t>
  </si>
  <si>
    <t>Ônibus Convencional</t>
  </si>
  <si>
    <t>339039.26</t>
  </si>
  <si>
    <t>Van</t>
  </si>
  <si>
    <t>Micro-ônibus</t>
  </si>
  <si>
    <t>Ônibus Executivo</t>
  </si>
  <si>
    <t>diária</t>
  </si>
  <si>
    <t>ITEM</t>
  </si>
  <si>
    <t>Grupo-Classe</t>
  </si>
  <si>
    <t>Código NUC</t>
  </si>
  <si>
    <t>02-14</t>
  </si>
  <si>
    <t>Carro de Passeio</t>
  </si>
  <si>
    <t>LOCALIDADE</t>
  </si>
  <si>
    <t>CEAVI - Ibirama</t>
  </si>
  <si>
    <t>CAV - Lages</t>
  </si>
  <si>
    <t>CANTUR TURISMO LTDA - EPP</t>
  </si>
  <si>
    <t>REUNIDAS TRANSPORTES S/A</t>
  </si>
  <si>
    <t>50041 0 002</t>
  </si>
  <si>
    <t>50041 0 003</t>
  </si>
  <si>
    <t>OBJETO: CONTRATAÇÃO DE EMPRESA PARA LOCAÇÃO DE VEÍCULOS COM MOTORISTA PARA A UDESC</t>
  </si>
  <si>
    <t>CAMPUS 1 - Florianópolis, CERES-Laguna, CESFI-Balneário Camboriú</t>
  </si>
  <si>
    <t>CCT-Joinville, CEPLAN-São Bento do Sul</t>
  </si>
  <si>
    <t>LUA TUR TURISMO LTDA</t>
  </si>
  <si>
    <t>CESMO - Caçador</t>
  </si>
  <si>
    <t>PAULO AMARAL TRANSPORTES EIRELI</t>
  </si>
  <si>
    <r>
      <rPr>
        <sz val="12"/>
        <rFont val="Calibri"/>
        <family val="2"/>
        <scheme val="minor"/>
      </rPr>
      <t xml:space="preserve">VIGÊNCIA DA ATA: 13/06/2024 </t>
    </r>
    <r>
      <rPr>
        <b/>
        <sz val="12"/>
        <rFont val="Calibri"/>
        <family val="2"/>
        <scheme val="minor"/>
      </rPr>
      <t>até 13/06/2025</t>
    </r>
  </si>
  <si>
    <t>LOTE</t>
  </si>
  <si>
    <t xml:space="preserve"> OS nº  xxxx/2024 - Quantidade</t>
  </si>
  <si>
    <t>EMPRESA</t>
  </si>
  <si>
    <t xml:space="preserve">DESCRIÇÃO </t>
  </si>
  <si>
    <t>Unidade</t>
  </si>
  <si>
    <t xml:space="preserve">Detalhamento </t>
  </si>
  <si>
    <t xml:space="preserve">Preço UNITÁRIO </t>
  </si>
  <si>
    <t>SILVETUR AGENCIA DE VIAGEM E TURISMO LTDA - ME</t>
  </si>
  <si>
    <t xml:space="preserve">	CANTUR TURISMO LTDA - EPP</t>
  </si>
  <si>
    <t xml:space="preserve">	PAULO AMARAL TRANSPORTES EIRELI</t>
  </si>
  <si>
    <t xml:space="preserve">	REUNIDAS TRANSPORTES S/A</t>
  </si>
  <si>
    <t xml:space="preserve">	SILVETUR AGENCIA DE VIAGEM E TURISMO LTDA - ME</t>
  </si>
  <si>
    <t>CEO - Chapecó</t>
  </si>
  <si>
    <t xml:space="preserve">	LUA TUR TURISMO LTDA</t>
  </si>
  <si>
    <t xml:space="preserve">	VIAGENS CHAPECÓ TRANSPORTE E TURISMO LTDA - ME</t>
  </si>
  <si>
    <t>VIAGENS CHAPECÓ TRANSPORTE E TURISMO LTDA - ME</t>
  </si>
  <si>
    <t>Ônibus Convencional para viagem interior</t>
  </si>
  <si>
    <t>CEO - Pinhalzinho</t>
  </si>
  <si>
    <r>
      <rPr>
        <b/>
        <sz val="12"/>
        <rFont val="Calibri"/>
        <family val="2"/>
        <scheme val="minor"/>
      </rPr>
      <t>PE 0651/2024 SRP</t>
    </r>
    <r>
      <rPr>
        <sz val="12"/>
        <rFont val="Calibri"/>
        <family val="2"/>
        <scheme val="minor"/>
      </rPr>
      <t xml:space="preserve"> - SGPE 5436/2024</t>
    </r>
  </si>
  <si>
    <t>CENTRO PARTICIPANTE:  REITORIA/PROEX</t>
  </si>
  <si>
    <t>* Quando o deslocamento for inferior a 6 horas diárias, deverá ser cobrado o valor de 1/2 diária (descontando 0,5 diária do quantitativo contratado).</t>
  </si>
  <si>
    <t>CENTRO PARTICIPANTE:  REITORIA/SETRAN</t>
  </si>
  <si>
    <t>CENTRO PARTICIPANTE:  ESAG</t>
  </si>
  <si>
    <t>CENTRO PARTICIPANTE:  CEART</t>
  </si>
  <si>
    <t>CENTRO PARTICIPANTE:  CEAD</t>
  </si>
  <si>
    <t>CENTRO PARTICIPANTE:  FAED</t>
  </si>
  <si>
    <t>CENTRO PARTICIPANTE:  CEFID</t>
  </si>
  <si>
    <t>CENTRO PARTICIPANTE:  CERES</t>
  </si>
  <si>
    <t>CENTRO PARTICIPANTE:  CESFI</t>
  </si>
  <si>
    <t>CENTRO PARTICIPANTE:  CEAVI</t>
  </si>
  <si>
    <t>CENTRO PARTICIPANTE:  CCT</t>
  </si>
  <si>
    <t>CENTRO PARTICIPANTE:  CEPLAN</t>
  </si>
  <si>
    <t>CENTRO PARTICIPANTE:  CAV</t>
  </si>
  <si>
    <t>CENTRO PARTICIPANTE:  CESMO</t>
  </si>
  <si>
    <t>CENTRO PARTICIPANTE:  CEO</t>
  </si>
  <si>
    <t>CONTROLE DO GESTOR</t>
  </si>
  <si>
    <r>
      <t xml:space="preserve">VIGÊNCIA DA ATA: 13/06/2024 </t>
    </r>
    <r>
      <rPr>
        <b/>
        <sz val="11"/>
        <rFont val="Calibri"/>
        <family val="2"/>
        <scheme val="minor"/>
      </rPr>
      <t>até 13/06/2025</t>
    </r>
  </si>
  <si>
    <t>Resumo Atualizado em 19/06/2024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</si>
</sst>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10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6">
    <xf numFmtId="0" fontId="0" fillId="0" borderId="0"/>
    <xf numFmtId="0" fontId="3" fillId="0" borderId="0"/>
    <xf numFmtId="164" fontId="3" fillId="0" borderId="0" applyFill="0" applyBorder="0" applyAlignment="0" applyProtection="0"/>
    <xf numFmtId="165" fontId="3" fillId="0" borderId="0" applyFill="0" applyBorder="0" applyAlignment="0" applyProtection="0"/>
    <xf numFmtId="0" fontId="4" fillId="0" borderId="0" applyNumberFormat="0" applyFill="0" applyBorder="0" applyAlignment="0" applyProtection="0"/>
    <xf numFmtId="167" fontId="6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9" fontId="3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</cellStyleXfs>
  <cellXfs count="193">
    <xf numFmtId="0" fontId="0" fillId="0" borderId="0" xfId="0"/>
    <xf numFmtId="0" fontId="5" fillId="0" borderId="0" xfId="1" applyFont="1" applyFill="1" applyAlignment="1">
      <alignment horizontal="center" vertical="center" wrapText="1"/>
    </xf>
    <xf numFmtId="0" fontId="5" fillId="0" borderId="0" xfId="1" applyFont="1" applyAlignment="1">
      <alignment wrapText="1"/>
    </xf>
    <xf numFmtId="0" fontId="5" fillId="0" borderId="0" xfId="1" applyFont="1" applyFill="1" applyAlignment="1">
      <alignment vertical="center" wrapText="1"/>
    </xf>
    <xf numFmtId="3" fontId="5" fillId="0" borderId="0" xfId="1" applyNumberFormat="1" applyFont="1" applyAlignment="1" applyProtection="1">
      <alignment wrapText="1"/>
      <protection locked="0"/>
    </xf>
    <xf numFmtId="0" fontId="5" fillId="0" borderId="0" xfId="1" applyFont="1" applyAlignment="1" applyProtection="1">
      <alignment wrapText="1"/>
      <protection locked="0"/>
    </xf>
    <xf numFmtId="1" fontId="5" fillId="0" borderId="0" xfId="1" applyNumberFormat="1" applyFont="1" applyFill="1" applyAlignment="1" applyProtection="1">
      <alignment horizontal="center" wrapText="1"/>
      <protection locked="0"/>
    </xf>
    <xf numFmtId="0" fontId="5" fillId="0" borderId="0" xfId="1" applyFont="1" applyFill="1" applyAlignment="1">
      <alignment wrapText="1"/>
    </xf>
    <xf numFmtId="3" fontId="5" fillId="0" borderId="0" xfId="1" applyNumberFormat="1" applyFont="1" applyFill="1" applyAlignment="1" applyProtection="1">
      <alignment wrapText="1"/>
      <protection locked="0"/>
    </xf>
    <xf numFmtId="168" fontId="8" fillId="7" borderId="2" xfId="1" applyNumberFormat="1" applyFont="1" applyFill="1" applyBorder="1" applyAlignment="1" applyProtection="1">
      <alignment horizontal="right"/>
      <protection locked="0"/>
    </xf>
    <xf numFmtId="168" fontId="8" fillId="7" borderId="7" xfId="1" applyNumberFormat="1" applyFont="1" applyFill="1" applyBorder="1" applyAlignment="1" applyProtection="1">
      <alignment horizontal="right"/>
      <protection locked="0"/>
    </xf>
    <xf numFmtId="9" fontId="8" fillId="7" borderId="3" xfId="12" applyFont="1" applyFill="1" applyBorder="1" applyAlignment="1" applyProtection="1">
      <alignment horizontal="right"/>
      <protection locked="0"/>
    </xf>
    <xf numFmtId="2" fontId="8" fillId="7" borderId="7" xfId="1" applyNumberFormat="1" applyFont="1" applyFill="1" applyBorder="1" applyAlignment="1">
      <alignment horizontal="right"/>
    </xf>
    <xf numFmtId="0" fontId="8" fillId="7" borderId="8" xfId="1" applyFont="1" applyFill="1" applyBorder="1" applyAlignment="1" applyProtection="1">
      <alignment horizontal="left"/>
      <protection locked="0"/>
    </xf>
    <xf numFmtId="0" fontId="8" fillId="7" borderId="15" xfId="1" applyFont="1" applyFill="1" applyBorder="1" applyAlignment="1" applyProtection="1">
      <alignment horizontal="left"/>
      <protection locked="0"/>
    </xf>
    <xf numFmtId="0" fontId="8" fillId="7" borderId="10" xfId="1" applyFont="1" applyFill="1" applyBorder="1" applyAlignment="1" applyProtection="1">
      <alignment horizontal="left"/>
      <protection locked="0"/>
    </xf>
    <xf numFmtId="0" fontId="8" fillId="7" borderId="0" xfId="1" applyFont="1" applyFill="1" applyBorder="1" applyAlignment="1" applyProtection="1">
      <alignment horizontal="left"/>
      <protection locked="0"/>
    </xf>
    <xf numFmtId="0" fontId="8" fillId="7" borderId="12" xfId="1" applyFont="1" applyFill="1" applyBorder="1" applyAlignment="1" applyProtection="1">
      <alignment horizontal="left"/>
      <protection locked="0"/>
    </xf>
    <xf numFmtId="0" fontId="8" fillId="7" borderId="14" xfId="1" applyFont="1" applyFill="1" applyBorder="1" applyAlignment="1" applyProtection="1">
      <alignment horizontal="left"/>
      <protection locked="0"/>
    </xf>
    <xf numFmtId="166" fontId="5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166" fontId="5" fillId="2" borderId="1" xfId="1" applyNumberFormat="1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5" fillId="4" borderId="1" xfId="0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 applyProtection="1">
      <alignment horizontal="center" vertical="center" wrapText="1"/>
      <protection locked="0"/>
    </xf>
    <xf numFmtId="166" fontId="5" fillId="0" borderId="0" xfId="0" applyNumberFormat="1" applyFont="1" applyFill="1" applyAlignment="1">
      <alignment horizontal="center" vertical="center" wrapText="1"/>
    </xf>
    <xf numFmtId="4" fontId="5" fillId="0" borderId="0" xfId="1" applyNumberFormat="1" applyFont="1" applyFill="1" applyAlignment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168" fontId="5" fillId="2" borderId="1" xfId="3" applyNumberFormat="1" applyFont="1" applyFill="1" applyBorder="1" applyAlignment="1" applyProtection="1">
      <alignment horizontal="center" vertical="center" wrapText="1"/>
    </xf>
    <xf numFmtId="166" fontId="5" fillId="6" borderId="1" xfId="0" applyNumberFormat="1" applyFont="1" applyFill="1" applyBorder="1" applyAlignment="1">
      <alignment horizontal="center" vertical="center" wrapText="1"/>
    </xf>
    <xf numFmtId="44" fontId="5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11" borderId="1" xfId="1" applyFont="1" applyFill="1" applyBorder="1" applyAlignment="1" applyProtection="1">
      <alignment wrapText="1"/>
      <protection locked="0"/>
    </xf>
    <xf numFmtId="0" fontId="5" fillId="11" borderId="1" xfId="1" applyFont="1" applyFill="1" applyBorder="1" applyAlignment="1">
      <alignment wrapText="1"/>
    </xf>
    <xf numFmtId="0" fontId="5" fillId="11" borderId="1" xfId="1" applyFont="1" applyFill="1" applyBorder="1" applyAlignment="1" applyProtection="1">
      <alignment horizontal="center" wrapText="1"/>
      <protection locked="0"/>
    </xf>
    <xf numFmtId="0" fontId="5" fillId="11" borderId="1" xfId="1" applyFont="1" applyFill="1" applyBorder="1" applyAlignment="1">
      <alignment horizontal="center" wrapText="1"/>
    </xf>
    <xf numFmtId="0" fontId="9" fillId="11" borderId="0" xfId="0" applyFont="1" applyFill="1" applyBorder="1" applyAlignment="1">
      <alignment horizontal="left" vertical="distributed"/>
    </xf>
    <xf numFmtId="0" fontId="5" fillId="0" borderId="1" xfId="1" applyFont="1" applyBorder="1" applyAlignment="1" applyProtection="1">
      <alignment wrapText="1"/>
      <protection locked="0"/>
    </xf>
    <xf numFmtId="0" fontId="5" fillId="0" borderId="1" xfId="1" applyFont="1" applyBorder="1" applyAlignment="1">
      <alignment wrapText="1"/>
    </xf>
    <xf numFmtId="41" fontId="5" fillId="8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1" applyFont="1" applyBorder="1" applyAlignment="1">
      <alignment wrapText="1"/>
    </xf>
    <xf numFmtId="0" fontId="5" fillId="0" borderId="1" xfId="1" applyFont="1" applyBorder="1" applyAlignment="1" applyProtection="1">
      <alignment wrapText="1"/>
      <protection locked="0"/>
    </xf>
    <xf numFmtId="0" fontId="5" fillId="11" borderId="1" xfId="1" applyFont="1" applyFill="1" applyBorder="1" applyAlignment="1" applyProtection="1">
      <alignment wrapText="1"/>
      <protection locked="0"/>
    </xf>
    <xf numFmtId="0" fontId="5" fillId="11" borderId="1" xfId="1" applyFont="1" applyFill="1" applyBorder="1" applyAlignment="1" applyProtection="1">
      <alignment horizontal="center" wrapText="1"/>
      <protection locked="0"/>
    </xf>
    <xf numFmtId="44" fontId="5" fillId="0" borderId="1" xfId="46" applyFont="1" applyBorder="1" applyAlignment="1" applyProtection="1">
      <alignment wrapText="1"/>
      <protection locked="0"/>
    </xf>
    <xf numFmtId="0" fontId="5" fillId="0" borderId="1" xfId="1" applyFont="1" applyBorder="1" applyAlignment="1" applyProtection="1">
      <alignment wrapText="1"/>
      <protection locked="0"/>
    </xf>
    <xf numFmtId="44" fontId="5" fillId="0" borderId="1" xfId="46" applyFont="1" applyBorder="1" applyAlignment="1" applyProtection="1">
      <alignment wrapText="1"/>
      <protection locked="0"/>
    </xf>
    <xf numFmtId="44" fontId="5" fillId="0" borderId="1" xfId="46" applyFont="1" applyBorder="1" applyAlignment="1" applyProtection="1">
      <alignment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0" fontId="10" fillId="11" borderId="1" xfId="1" applyFont="1" applyFill="1" applyBorder="1" applyAlignment="1" applyProtection="1">
      <alignment wrapText="1"/>
      <protection locked="0"/>
    </xf>
    <xf numFmtId="0" fontId="5" fillId="0" borderId="1" xfId="1" applyFont="1" applyBorder="1" applyAlignment="1">
      <alignment wrapText="1"/>
    </xf>
    <xf numFmtId="0" fontId="5" fillId="11" borderId="1" xfId="1" applyFont="1" applyFill="1" applyBorder="1" applyAlignment="1" applyProtection="1">
      <alignment wrapText="1"/>
      <protection locked="0"/>
    </xf>
    <xf numFmtId="0" fontId="5" fillId="11" borderId="1" xfId="1" applyFont="1" applyFill="1" applyBorder="1" applyAlignment="1" applyProtection="1">
      <alignment horizontal="center" wrapText="1"/>
      <protection locked="0"/>
    </xf>
    <xf numFmtId="0" fontId="5" fillId="0" borderId="1" xfId="1" applyFont="1" applyBorder="1" applyAlignment="1" applyProtection="1">
      <alignment wrapText="1"/>
      <protection locked="0"/>
    </xf>
    <xf numFmtId="44" fontId="5" fillId="0" borderId="0" xfId="13" applyFont="1" applyAlignment="1" applyProtection="1">
      <alignment wrapText="1"/>
      <protection locked="0"/>
    </xf>
    <xf numFmtId="0" fontId="5" fillId="0" borderId="0" xfId="1" quotePrefix="1" applyFont="1" applyAlignment="1" applyProtection="1">
      <alignment wrapText="1"/>
      <protection locked="0"/>
    </xf>
    <xf numFmtId="165" fontId="5" fillId="2" borderId="1" xfId="3" applyFont="1" applyFill="1" applyBorder="1" applyAlignment="1" applyProtection="1">
      <alignment horizontal="center" vertical="center" wrapText="1"/>
    </xf>
    <xf numFmtId="1" fontId="5" fillId="2" borderId="1" xfId="1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wrapText="1"/>
      <protection locked="0"/>
    </xf>
    <xf numFmtId="44" fontId="5" fillId="0" borderId="1" xfId="1" applyNumberFormat="1" applyFont="1" applyFill="1" applyBorder="1" applyAlignment="1" applyProtection="1">
      <alignment wrapText="1"/>
      <protection locked="0"/>
    </xf>
    <xf numFmtId="0" fontId="5" fillId="0" borderId="1" xfId="1" applyFont="1" applyFill="1" applyBorder="1" applyAlignment="1" applyProtection="1">
      <alignment wrapText="1"/>
      <protection locked="0"/>
    </xf>
    <xf numFmtId="3" fontId="5" fillId="0" borderId="1" xfId="1" applyNumberFormat="1" applyFont="1" applyFill="1" applyBorder="1" applyAlignment="1" applyProtection="1">
      <alignment horizontal="center" wrapText="1"/>
      <protection locked="0"/>
    </xf>
    <xf numFmtId="3" fontId="11" fillId="0" borderId="1" xfId="1" applyNumberFormat="1" applyFont="1" applyFill="1" applyBorder="1" applyAlignment="1" applyProtection="1">
      <alignment horizontal="center" wrapText="1"/>
      <protection locked="0"/>
    </xf>
    <xf numFmtId="0" fontId="5" fillId="0" borderId="1" xfId="1" applyFont="1" applyFill="1" applyBorder="1" applyAlignment="1">
      <alignment horizontal="center" wrapText="1"/>
    </xf>
    <xf numFmtId="0" fontId="11" fillId="0" borderId="1" xfId="1" applyFont="1" applyFill="1" applyBorder="1" applyAlignment="1" applyProtection="1">
      <alignment horizontal="center" wrapText="1"/>
      <protection locked="0"/>
    </xf>
    <xf numFmtId="44" fontId="5" fillId="0" borderId="1" xfId="8" quotePrefix="1" applyFont="1" applyFill="1" applyBorder="1" applyAlignment="1" applyProtection="1">
      <alignment horizontal="center" wrapText="1"/>
      <protection locked="0"/>
    </xf>
    <xf numFmtId="44" fontId="5" fillId="0" borderId="1" xfId="8" applyFont="1" applyFill="1" applyBorder="1" applyAlignment="1" applyProtection="1">
      <alignment horizontal="center" wrapText="1"/>
      <protection locked="0"/>
    </xf>
    <xf numFmtId="44" fontId="5" fillId="0" borderId="1" xfId="1" applyNumberFormat="1" applyFont="1" applyFill="1" applyBorder="1" applyAlignment="1" applyProtection="1">
      <alignment horizontal="center" wrapText="1"/>
      <protection locked="0"/>
    </xf>
    <xf numFmtId="0" fontId="10" fillId="0" borderId="1" xfId="1" applyFont="1" applyFill="1" applyBorder="1" applyAlignment="1" applyProtection="1">
      <alignment wrapText="1"/>
      <protection locked="0"/>
    </xf>
    <xf numFmtId="44" fontId="2" fillId="0" borderId="1" xfId="8" applyFont="1" applyFill="1" applyBorder="1" applyAlignment="1">
      <alignment horizontal="center" vertical="center"/>
    </xf>
    <xf numFmtId="49" fontId="5" fillId="11" borderId="1" xfId="0" applyNumberFormat="1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12" fillId="11" borderId="3" xfId="0" applyFont="1" applyFill="1" applyBorder="1" applyAlignment="1">
      <alignment horizontal="center" vertical="center"/>
    </xf>
    <xf numFmtId="49" fontId="10" fillId="11" borderId="3" xfId="0" applyNumberFormat="1" applyFont="1" applyFill="1" applyBorder="1" applyAlignment="1">
      <alignment horizontal="center" vertical="center"/>
    </xf>
    <xf numFmtId="0" fontId="10" fillId="11" borderId="3" xfId="0" applyFont="1" applyFill="1" applyBorder="1" applyAlignment="1">
      <alignment horizontal="center" vertical="center"/>
    </xf>
    <xf numFmtId="44" fontId="12" fillId="0" borderId="1" xfId="8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49" fontId="10" fillId="11" borderId="1" xfId="0" applyNumberFormat="1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center" vertical="center"/>
    </xf>
    <xf numFmtId="41" fontId="14" fillId="6" borderId="1" xfId="0" applyNumberFormat="1" applyFont="1" applyFill="1" applyBorder="1" applyAlignment="1">
      <alignment horizontal="center" vertical="center"/>
    </xf>
    <xf numFmtId="0" fontId="12" fillId="12" borderId="1" xfId="0" applyFont="1" applyFill="1" applyBorder="1" applyAlignment="1">
      <alignment horizontal="center" vertical="center"/>
    </xf>
    <xf numFmtId="49" fontId="10" fillId="12" borderId="1" xfId="0" applyNumberFormat="1" applyFont="1" applyFill="1" applyBorder="1" applyAlignment="1">
      <alignment horizontal="center" vertical="center"/>
    </xf>
    <xf numFmtId="0" fontId="10" fillId="12" borderId="1" xfId="0" applyFont="1" applyFill="1" applyBorder="1" applyAlignment="1">
      <alignment horizontal="center" vertical="center"/>
    </xf>
    <xf numFmtId="44" fontId="12" fillId="12" borderId="1" xfId="8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12" fillId="11" borderId="3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0" fontId="12" fillId="12" borderId="1" xfId="0" applyFont="1" applyFill="1" applyBorder="1" applyAlignment="1">
      <alignment horizontal="center" vertical="center"/>
    </xf>
    <xf numFmtId="0" fontId="5" fillId="0" borderId="0" xfId="1" applyFont="1" applyBorder="1" applyAlignment="1" applyProtection="1">
      <alignment wrapText="1"/>
      <protection locked="0"/>
    </xf>
    <xf numFmtId="0" fontId="14" fillId="6" borderId="1" xfId="0" applyNumberFormat="1" applyFont="1" applyFill="1" applyBorder="1" applyAlignment="1">
      <alignment vertical="center"/>
    </xf>
    <xf numFmtId="0" fontId="12" fillId="14" borderId="1" xfId="0" applyFont="1" applyFill="1" applyBorder="1" applyAlignment="1">
      <alignment horizontal="center" vertical="center"/>
    </xf>
    <xf numFmtId="49" fontId="10" fillId="14" borderId="1" xfId="0" applyNumberFormat="1" applyFont="1" applyFill="1" applyBorder="1" applyAlignment="1">
      <alignment horizontal="center" vertical="center"/>
    </xf>
    <xf numFmtId="0" fontId="10" fillId="14" borderId="1" xfId="0" applyFont="1" applyFill="1" applyBorder="1" applyAlignment="1">
      <alignment horizontal="center" vertical="center"/>
    </xf>
    <xf numFmtId="44" fontId="12" fillId="14" borderId="1" xfId="8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center" vertical="center"/>
    </xf>
    <xf numFmtId="49" fontId="5" fillId="14" borderId="1" xfId="0" applyNumberFormat="1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horizontal="center" vertical="center"/>
    </xf>
    <xf numFmtId="44" fontId="2" fillId="14" borderId="1" xfId="8" applyFont="1" applyFill="1" applyBorder="1" applyAlignment="1">
      <alignment horizontal="center" vertical="center"/>
    </xf>
    <xf numFmtId="0" fontId="1" fillId="11" borderId="3" xfId="0" applyFont="1" applyFill="1" applyBorder="1" applyAlignment="1">
      <alignment horizontal="center" vertical="center"/>
    </xf>
    <xf numFmtId="49" fontId="5" fillId="11" borderId="3" xfId="0" applyNumberFormat="1" applyFont="1" applyFill="1" applyBorder="1" applyAlignment="1">
      <alignment horizontal="center" vertical="center"/>
    </xf>
    <xf numFmtId="0" fontId="5" fillId="11" borderId="3" xfId="0" applyFont="1" applyFill="1" applyBorder="1" applyAlignment="1">
      <alignment horizontal="center" vertical="center"/>
    </xf>
    <xf numFmtId="44" fontId="1" fillId="0" borderId="1" xfId="8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 vertical="center"/>
    </xf>
    <xf numFmtId="44" fontId="1" fillId="14" borderId="1" xfId="8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0" fontId="12" fillId="14" borderId="1" xfId="0" applyFont="1" applyFill="1" applyBorder="1" applyAlignment="1">
      <alignment horizontal="center" vertical="center"/>
    </xf>
    <xf numFmtId="0" fontId="1" fillId="11" borderId="3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 vertical="center"/>
    </xf>
    <xf numFmtId="14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11" borderId="4" xfId="0" applyFont="1" applyFill="1" applyBorder="1" applyAlignment="1">
      <alignment horizontal="center" vertical="distributed"/>
    </xf>
    <xf numFmtId="0" fontId="9" fillId="11" borderId="5" xfId="0" applyFont="1" applyFill="1" applyBorder="1" applyAlignment="1">
      <alignment horizontal="center" vertical="distributed"/>
    </xf>
    <xf numFmtId="0" fontId="9" fillId="11" borderId="6" xfId="0" applyFont="1" applyFill="1" applyBorder="1" applyAlignment="1">
      <alignment horizontal="center" vertical="distributed"/>
    </xf>
    <xf numFmtId="0" fontId="2" fillId="11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center" vertical="center" textRotation="90"/>
    </xf>
    <xf numFmtId="0" fontId="2" fillId="11" borderId="7" xfId="0" applyFont="1" applyFill="1" applyBorder="1" applyAlignment="1">
      <alignment horizontal="center" vertical="center" textRotation="90"/>
    </xf>
    <xf numFmtId="0" fontId="2" fillId="11" borderId="3" xfId="0" applyFont="1" applyFill="1" applyBorder="1" applyAlignment="1">
      <alignment horizontal="center" vertical="center" textRotation="90"/>
    </xf>
    <xf numFmtId="3" fontId="5" fillId="5" borderId="2" xfId="1" applyNumberFormat="1" applyFont="1" applyFill="1" applyBorder="1" applyAlignment="1" applyProtection="1">
      <alignment horizontal="center" vertical="center" wrapText="1"/>
      <protection locked="0"/>
    </xf>
    <xf numFmtId="3" fontId="5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5" fillId="13" borderId="0" xfId="0" applyNumberFormat="1" applyFont="1" applyFill="1" applyBorder="1" applyAlignment="1">
      <alignment horizontal="left" vertical="center" wrapText="1"/>
    </xf>
    <xf numFmtId="0" fontId="5" fillId="13" borderId="11" xfId="0" applyNumberFormat="1" applyFont="1" applyFill="1" applyBorder="1" applyAlignment="1">
      <alignment horizontal="left" vertical="center" wrapText="1"/>
    </xf>
    <xf numFmtId="0" fontId="12" fillId="11" borderId="3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3" fillId="13" borderId="1" xfId="0" applyNumberFormat="1" applyFont="1" applyFill="1" applyBorder="1" applyAlignment="1">
      <alignment horizontal="left" vertical="center" wrapText="1"/>
    </xf>
    <xf numFmtId="0" fontId="8" fillId="13" borderId="14" xfId="0" applyNumberFormat="1" applyFont="1" applyFill="1" applyBorder="1" applyAlignment="1">
      <alignment horizontal="center" vertical="center" wrapText="1"/>
    </xf>
    <xf numFmtId="0" fontId="8" fillId="13" borderId="13" xfId="0" applyNumberFormat="1" applyFont="1" applyFill="1" applyBorder="1" applyAlignment="1">
      <alignment horizontal="center" vertical="center" wrapText="1"/>
    </xf>
    <xf numFmtId="0" fontId="8" fillId="13" borderId="4" xfId="0" applyNumberFormat="1" applyFont="1" applyFill="1" applyBorder="1" applyAlignment="1">
      <alignment vertical="center" wrapText="1"/>
    </xf>
    <xf numFmtId="0" fontId="8" fillId="13" borderId="5" xfId="0" applyNumberFormat="1" applyFont="1" applyFill="1" applyBorder="1" applyAlignment="1">
      <alignment vertical="center" wrapText="1"/>
    </xf>
    <xf numFmtId="0" fontId="8" fillId="13" borderId="6" xfId="0" applyNumberFormat="1" applyFont="1" applyFill="1" applyBorder="1" applyAlignment="1">
      <alignment vertical="center" wrapText="1"/>
    </xf>
    <xf numFmtId="0" fontId="12" fillId="12" borderId="1" xfId="0" applyFont="1" applyFill="1" applyBorder="1" applyAlignment="1">
      <alignment horizontal="center" vertical="center" wrapText="1"/>
    </xf>
    <xf numFmtId="0" fontId="12" fillId="11" borderId="2" xfId="0" applyFont="1" applyFill="1" applyBorder="1" applyAlignment="1">
      <alignment horizontal="center" vertical="center" textRotation="90" wrapText="1"/>
    </xf>
    <xf numFmtId="0" fontId="12" fillId="11" borderId="7" xfId="0" applyFont="1" applyFill="1" applyBorder="1" applyAlignment="1">
      <alignment horizontal="center" vertical="center" textRotation="90" wrapText="1"/>
    </xf>
    <xf numFmtId="0" fontId="12" fillId="11" borderId="3" xfId="0" applyFont="1" applyFill="1" applyBorder="1" applyAlignment="1">
      <alignment horizontal="center" vertical="center" textRotation="90" wrapText="1"/>
    </xf>
    <xf numFmtId="0" fontId="2" fillId="11" borderId="2" xfId="0" applyFont="1" applyFill="1" applyBorder="1" applyAlignment="1">
      <alignment horizontal="center" vertical="center" textRotation="90" wrapText="1"/>
    </xf>
    <xf numFmtId="0" fontId="2" fillId="11" borderId="7" xfId="0" applyFont="1" applyFill="1" applyBorder="1" applyAlignment="1">
      <alignment horizontal="center" vertical="center" textRotation="90" wrapText="1"/>
    </xf>
    <xf numFmtId="0" fontId="2" fillId="11" borderId="3" xfId="0" applyFont="1" applyFill="1" applyBorder="1" applyAlignment="1">
      <alignment horizontal="center" vertical="center" textRotation="90" wrapText="1"/>
    </xf>
    <xf numFmtId="0" fontId="12" fillId="11" borderId="3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0" fontId="12" fillId="12" borderId="1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center" vertical="center" textRotation="90" wrapText="1"/>
    </xf>
    <xf numFmtId="0" fontId="1" fillId="11" borderId="7" xfId="0" applyFont="1" applyFill="1" applyBorder="1" applyAlignment="1">
      <alignment horizontal="center" vertical="center" textRotation="90" wrapText="1"/>
    </xf>
    <xf numFmtId="0" fontId="1" fillId="11" borderId="3" xfId="0" applyFont="1" applyFill="1" applyBorder="1" applyAlignment="1">
      <alignment horizontal="center" vertical="center" textRotation="90" wrapText="1"/>
    </xf>
    <xf numFmtId="0" fontId="1" fillId="11" borderId="3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1" borderId="3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/>
    </xf>
    <xf numFmtId="0" fontId="12" fillId="14" borderId="1" xfId="0" applyFont="1" applyFill="1" applyBorder="1" applyAlignment="1">
      <alignment horizontal="center" vertical="center" wrapText="1"/>
    </xf>
    <xf numFmtId="0" fontId="12" fillId="14" borderId="1" xfId="0" applyFont="1" applyFill="1" applyBorder="1" applyAlignment="1">
      <alignment horizontal="center" vertical="center"/>
    </xf>
    <xf numFmtId="0" fontId="2" fillId="14" borderId="2" xfId="0" applyFont="1" applyFill="1" applyBorder="1" applyAlignment="1">
      <alignment horizontal="center" vertical="center"/>
    </xf>
    <xf numFmtId="0" fontId="12" fillId="11" borderId="2" xfId="0" applyFont="1" applyFill="1" applyBorder="1" applyAlignment="1">
      <alignment horizontal="center" vertical="center" textRotation="90"/>
    </xf>
    <xf numFmtId="0" fontId="12" fillId="11" borderId="7" xfId="0" applyFont="1" applyFill="1" applyBorder="1" applyAlignment="1">
      <alignment horizontal="center" vertical="center" textRotation="90"/>
    </xf>
    <xf numFmtId="0" fontId="12" fillId="11" borderId="3" xfId="0" applyFont="1" applyFill="1" applyBorder="1" applyAlignment="1">
      <alignment horizontal="center" vertical="center" textRotation="90"/>
    </xf>
    <xf numFmtId="0" fontId="1" fillId="11" borderId="2" xfId="0" applyFont="1" applyFill="1" applyBorder="1" applyAlignment="1">
      <alignment horizontal="center" vertical="center" textRotation="90"/>
    </xf>
    <xf numFmtId="0" fontId="1" fillId="11" borderId="7" xfId="0" applyFont="1" applyFill="1" applyBorder="1" applyAlignment="1">
      <alignment horizontal="center" vertical="center" textRotation="90"/>
    </xf>
    <xf numFmtId="0" fontId="1" fillId="11" borderId="3" xfId="0" applyFont="1" applyFill="1" applyBorder="1" applyAlignment="1">
      <alignment horizontal="center" vertical="center" textRotation="90"/>
    </xf>
    <xf numFmtId="0" fontId="12" fillId="14" borderId="2" xfId="0" applyFont="1" applyFill="1" applyBorder="1" applyAlignment="1">
      <alignment horizontal="center" vertical="center"/>
    </xf>
    <xf numFmtId="0" fontId="1" fillId="14" borderId="2" xfId="0" applyFont="1" applyFill="1" applyBorder="1" applyAlignment="1">
      <alignment horizontal="center" vertical="center"/>
    </xf>
    <xf numFmtId="0" fontId="12" fillId="11" borderId="2" xfId="0" applyFont="1" applyFill="1" applyBorder="1" applyAlignment="1">
      <alignment horizontal="center" vertical="center"/>
    </xf>
    <xf numFmtId="0" fontId="8" fillId="7" borderId="4" xfId="1" applyFont="1" applyFill="1" applyBorder="1" applyAlignment="1" applyProtection="1">
      <alignment horizontal="left"/>
      <protection locked="0"/>
    </xf>
    <xf numFmtId="0" fontId="8" fillId="7" borderId="5" xfId="1" applyFont="1" applyFill="1" applyBorder="1" applyAlignment="1" applyProtection="1">
      <alignment horizontal="left"/>
      <protection locked="0"/>
    </xf>
    <xf numFmtId="0" fontId="8" fillId="7" borderId="6" xfId="1" applyFont="1" applyFill="1" applyBorder="1" applyAlignment="1" applyProtection="1">
      <alignment horizontal="left"/>
      <protection locked="0"/>
    </xf>
    <xf numFmtId="0" fontId="8" fillId="7" borderId="8" xfId="1" applyFont="1" applyFill="1" applyBorder="1" applyAlignment="1">
      <alignment vertical="center" wrapText="1"/>
    </xf>
    <xf numFmtId="0" fontId="8" fillId="7" borderId="15" xfId="1" applyFont="1" applyFill="1" applyBorder="1" applyAlignment="1">
      <alignment vertical="center" wrapText="1"/>
    </xf>
    <xf numFmtId="0" fontId="8" fillId="7" borderId="9" xfId="1" applyFont="1" applyFill="1" applyBorder="1" applyAlignment="1">
      <alignment vertical="center" wrapText="1"/>
    </xf>
    <xf numFmtId="0" fontId="8" fillId="7" borderId="10" xfId="1" applyFont="1" applyFill="1" applyBorder="1" applyAlignment="1">
      <alignment vertical="center" wrapText="1"/>
    </xf>
    <xf numFmtId="0" fontId="8" fillId="7" borderId="0" xfId="1" applyFont="1" applyFill="1" applyBorder="1" applyAlignment="1">
      <alignment vertical="center" wrapText="1"/>
    </xf>
    <xf numFmtId="0" fontId="8" fillId="7" borderId="11" xfId="1" applyFont="1" applyFill="1" applyBorder="1" applyAlignment="1">
      <alignment vertical="center" wrapText="1"/>
    </xf>
    <xf numFmtId="0" fontId="8" fillId="7" borderId="12" xfId="1" applyFont="1" applyFill="1" applyBorder="1" applyAlignment="1">
      <alignment vertical="center" wrapText="1"/>
    </xf>
    <xf numFmtId="0" fontId="8" fillId="7" borderId="14" xfId="1" applyFont="1" applyFill="1" applyBorder="1" applyAlignment="1">
      <alignment vertical="center" wrapText="1"/>
    </xf>
    <xf numFmtId="0" fontId="8" fillId="7" borderId="13" xfId="1" applyFont="1" applyFill="1" applyBorder="1" applyAlignment="1">
      <alignment vertical="center" wrapText="1"/>
    </xf>
    <xf numFmtId="0" fontId="8" fillId="15" borderId="14" xfId="0" applyNumberFormat="1" applyFont="1" applyFill="1" applyBorder="1" applyAlignment="1">
      <alignment horizontal="center" vertical="center" wrapText="1"/>
    </xf>
    <xf numFmtId="0" fontId="8" fillId="15" borderId="13" xfId="0" applyNumberFormat="1" applyFont="1" applyFill="1" applyBorder="1" applyAlignment="1">
      <alignment horizontal="center" vertical="center" wrapText="1"/>
    </xf>
    <xf numFmtId="0" fontId="10" fillId="15" borderId="5" xfId="1" applyFont="1" applyFill="1" applyBorder="1" applyAlignment="1">
      <alignment horizontal="center" vertical="center" wrapText="1"/>
    </xf>
    <xf numFmtId="0" fontId="10" fillId="15" borderId="6" xfId="1" applyFont="1" applyFill="1" applyBorder="1" applyAlignment="1">
      <alignment horizontal="center" vertical="center" wrapText="1"/>
    </xf>
    <xf numFmtId="0" fontId="5" fillId="15" borderId="8" xfId="0" applyNumberFormat="1" applyFont="1" applyFill="1" applyBorder="1" applyAlignment="1">
      <alignment horizontal="center" vertical="center" wrapText="1"/>
    </xf>
    <xf numFmtId="0" fontId="5" fillId="15" borderId="15" xfId="0" applyNumberFormat="1" applyFont="1" applyFill="1" applyBorder="1" applyAlignment="1">
      <alignment horizontal="center" vertical="center" wrapText="1"/>
    </xf>
    <xf numFmtId="0" fontId="5" fillId="15" borderId="9" xfId="0" applyNumberFormat="1" applyFont="1" applyFill="1" applyBorder="1" applyAlignment="1">
      <alignment horizontal="center" vertical="center" wrapText="1"/>
    </xf>
    <xf numFmtId="0" fontId="5" fillId="15" borderId="12" xfId="0" applyNumberFormat="1" applyFont="1" applyFill="1" applyBorder="1" applyAlignment="1">
      <alignment horizontal="center" vertical="center" wrapText="1"/>
    </xf>
    <xf numFmtId="0" fontId="5" fillId="15" borderId="14" xfId="0" applyNumberFormat="1" applyFont="1" applyFill="1" applyBorder="1" applyAlignment="1">
      <alignment horizontal="center" vertical="center" wrapText="1"/>
    </xf>
    <xf numFmtId="0" fontId="5" fillId="15" borderId="13" xfId="0" applyNumberFormat="1" applyFont="1" applyFill="1" applyBorder="1" applyAlignment="1">
      <alignment horizontal="center" vertical="center" wrapText="1"/>
    </xf>
    <xf numFmtId="0" fontId="13" fillId="15" borderId="4" xfId="0" applyNumberFormat="1" applyFont="1" applyFill="1" applyBorder="1" applyAlignment="1">
      <alignment vertical="center" wrapText="1"/>
    </xf>
    <xf numFmtId="0" fontId="13" fillId="15" borderId="5" xfId="0" applyNumberFormat="1" applyFont="1" applyFill="1" applyBorder="1" applyAlignment="1">
      <alignment vertical="center" wrapText="1"/>
    </xf>
    <xf numFmtId="0" fontId="13" fillId="15" borderId="6" xfId="0" applyNumberFormat="1" applyFont="1" applyFill="1" applyBorder="1" applyAlignment="1">
      <alignment vertical="center" wrapText="1"/>
    </xf>
    <xf numFmtId="44" fontId="5" fillId="0" borderId="0" xfId="1" applyNumberFormat="1" applyFont="1" applyFill="1" applyAlignment="1">
      <alignment wrapText="1"/>
    </xf>
    <xf numFmtId="166" fontId="5" fillId="0" borderId="0" xfId="1" applyNumberFormat="1" applyFont="1" applyFill="1" applyAlignment="1">
      <alignment wrapText="1"/>
    </xf>
    <xf numFmtId="0" fontId="5" fillId="0" borderId="1" xfId="1" applyNumberFormat="1" applyFont="1" applyFill="1" applyBorder="1" applyAlignment="1" applyProtection="1">
      <alignment horizontal="center" wrapText="1"/>
      <protection locked="0"/>
    </xf>
  </cellXfs>
  <cellStyles count="116">
    <cellStyle name="Moeda" xfId="13" builtinId="4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3 2" xfId="19" xr:uid="{00000000-0005-0000-0000-000003000000}"/>
    <cellStyle name="Moeda 3 2 2" xfId="46" xr:uid="{00000000-0005-0000-0000-000004000000}"/>
    <cellStyle name="Moeda 3 2 3" xfId="73" xr:uid="{00000000-0005-0000-0000-000003000000}"/>
    <cellStyle name="Moeda 3 2 4" xfId="99" xr:uid="{00000000-0005-0000-0000-000003000000}"/>
    <cellStyle name="Moeda 3 3" xfId="28" xr:uid="{00000000-0005-0000-0000-000003000000}"/>
    <cellStyle name="Moeda 3 3 2" xfId="55" xr:uid="{00000000-0005-0000-0000-000005000000}"/>
    <cellStyle name="Moeda 3 3 3" xfId="82" xr:uid="{00000000-0005-0000-0000-000003000000}"/>
    <cellStyle name="Moeda 3 3 4" xfId="108" xr:uid="{00000000-0005-0000-0000-000003000000}"/>
    <cellStyle name="Moeda 3 4" xfId="37" xr:uid="{00000000-0005-0000-0000-000003000000}"/>
    <cellStyle name="Moeda 3 5" xfId="64" xr:uid="{00000000-0005-0000-0000-000003000000}"/>
    <cellStyle name="Moeda 3 6" xfId="91" xr:uid="{00000000-0005-0000-0000-000003000000}"/>
    <cellStyle name="Moeda 4" xfId="14" xr:uid="{00000000-0005-0000-0000-000004000000}"/>
    <cellStyle name="Moeda 4 2" xfId="23" xr:uid="{00000000-0005-0000-0000-000004000000}"/>
    <cellStyle name="Moeda 4 2 2" xfId="50" xr:uid="{00000000-0005-0000-0000-000007000000}"/>
    <cellStyle name="Moeda 4 2 3" xfId="77" xr:uid="{00000000-0005-0000-0000-000004000000}"/>
    <cellStyle name="Moeda 4 2 4" xfId="103" xr:uid="{00000000-0005-0000-0000-000004000000}"/>
    <cellStyle name="Moeda 4 3" xfId="32" xr:uid="{00000000-0005-0000-0000-000004000000}"/>
    <cellStyle name="Moeda 4 3 2" xfId="59" xr:uid="{00000000-0005-0000-0000-000008000000}"/>
    <cellStyle name="Moeda 4 3 3" xfId="86" xr:uid="{00000000-0005-0000-0000-000004000000}"/>
    <cellStyle name="Moeda 4 3 4" xfId="112" xr:uid="{00000000-0005-0000-0000-000004000000}"/>
    <cellStyle name="Moeda 4 4" xfId="41" xr:uid="{00000000-0005-0000-0000-000006000000}"/>
    <cellStyle name="Moeda 4 5" xfId="68" xr:uid="{00000000-0005-0000-0000-000004000000}"/>
    <cellStyle name="Moeda 4 6" xfId="94" xr:uid="{00000000-0005-0000-0000-000004000000}"/>
    <cellStyle name="Moeda 5" xfId="22" xr:uid="{00000000-0005-0000-0000-00003E000000}"/>
    <cellStyle name="Moeda 5 2" xfId="49" xr:uid="{00000000-0005-0000-0000-000009000000}"/>
    <cellStyle name="Moeda 5 3" xfId="76" xr:uid="{00000000-0005-0000-0000-00003E000000}"/>
    <cellStyle name="Moeda 5 4" xfId="102" xr:uid="{00000000-0005-0000-0000-00003E000000}"/>
    <cellStyle name="Moeda 6" xfId="31" xr:uid="{00000000-0005-0000-0000-000047000000}"/>
    <cellStyle name="Moeda 6 2" xfId="58" xr:uid="{00000000-0005-0000-0000-00000A000000}"/>
    <cellStyle name="Moeda 6 3" xfId="85" xr:uid="{00000000-0005-0000-0000-000047000000}"/>
    <cellStyle name="Moeda 6 4" xfId="111" xr:uid="{00000000-0005-0000-0000-000047000000}"/>
    <cellStyle name="Moeda 7" xfId="40" xr:uid="{00000000-0005-0000-0000-000050000000}"/>
    <cellStyle name="Moeda 8" xfId="67" xr:uid="{00000000-0005-0000-0000-00006B000000}"/>
    <cellStyle name="Moeda 9" xfId="115" xr:uid="{00000000-0005-0000-0000-000086000000}"/>
    <cellStyle name="Normal" xfId="0" builtinId="0"/>
    <cellStyle name="Normal 2" xfId="1" xr:uid="{00000000-0005-0000-0000-000006000000}"/>
    <cellStyle name="Porcentagem 2" xfId="12" xr:uid="{00000000-0005-0000-0000-000007000000}"/>
    <cellStyle name="Separador de milhares 2" xfId="2" xr:uid="{00000000-0005-0000-0000-000008000000}"/>
    <cellStyle name="Separador de milhares 2 2" xfId="7" xr:uid="{00000000-0005-0000-0000-000009000000}"/>
    <cellStyle name="Separador de milhares 2 2 2" xfId="11" xr:uid="{00000000-0005-0000-0000-00000A000000}"/>
    <cellStyle name="Separador de milhares 2 2 2 2" xfId="21" xr:uid="{00000000-0005-0000-0000-00000A000000}"/>
    <cellStyle name="Separador de milhares 2 2 2 2 2" xfId="48" xr:uid="{00000000-0005-0000-0000-000011000000}"/>
    <cellStyle name="Separador de milhares 2 2 2 2 3" xfId="75" xr:uid="{00000000-0005-0000-0000-00000A000000}"/>
    <cellStyle name="Separador de milhares 2 2 2 2 4" xfId="101" xr:uid="{00000000-0005-0000-0000-00000A000000}"/>
    <cellStyle name="Separador de milhares 2 2 2 3" xfId="30" xr:uid="{00000000-0005-0000-0000-00000A000000}"/>
    <cellStyle name="Separador de milhares 2 2 2 3 2" xfId="57" xr:uid="{00000000-0005-0000-0000-000012000000}"/>
    <cellStyle name="Separador de milhares 2 2 2 3 3" xfId="84" xr:uid="{00000000-0005-0000-0000-00000A000000}"/>
    <cellStyle name="Separador de milhares 2 2 2 3 4" xfId="110" xr:uid="{00000000-0005-0000-0000-00000A000000}"/>
    <cellStyle name="Separador de milhares 2 2 2 4" xfId="39" xr:uid="{00000000-0005-0000-0000-000010000000}"/>
    <cellStyle name="Separador de milhares 2 2 2 5" xfId="66" xr:uid="{00000000-0005-0000-0000-00000A000000}"/>
    <cellStyle name="Separador de milhares 2 2 2 6" xfId="93" xr:uid="{00000000-0005-0000-0000-00000A000000}"/>
    <cellStyle name="Separador de milhares 2 2 3" xfId="16" xr:uid="{00000000-0005-0000-0000-00000B000000}"/>
    <cellStyle name="Separador de milhares 2 2 3 2" xfId="25" xr:uid="{00000000-0005-0000-0000-00000B000000}"/>
    <cellStyle name="Separador de milhares 2 2 3 2 2" xfId="52" xr:uid="{00000000-0005-0000-0000-000014000000}"/>
    <cellStyle name="Separador de milhares 2 2 3 2 3" xfId="79" xr:uid="{00000000-0005-0000-0000-00000B000000}"/>
    <cellStyle name="Separador de milhares 2 2 3 2 4" xfId="105" xr:uid="{00000000-0005-0000-0000-00000B000000}"/>
    <cellStyle name="Separador de milhares 2 2 3 3" xfId="34" xr:uid="{00000000-0005-0000-0000-00000B000000}"/>
    <cellStyle name="Separador de milhares 2 2 3 3 2" xfId="61" xr:uid="{00000000-0005-0000-0000-000015000000}"/>
    <cellStyle name="Separador de milhares 2 2 3 3 3" xfId="88" xr:uid="{00000000-0005-0000-0000-00000B000000}"/>
    <cellStyle name="Separador de milhares 2 2 3 3 4" xfId="114" xr:uid="{00000000-0005-0000-0000-00000B000000}"/>
    <cellStyle name="Separador de milhares 2 2 3 4" xfId="43" xr:uid="{00000000-0005-0000-0000-000013000000}"/>
    <cellStyle name="Separador de milhares 2 2 3 5" xfId="70" xr:uid="{00000000-0005-0000-0000-00000B000000}"/>
    <cellStyle name="Separador de milhares 2 2 3 6" xfId="96" xr:uid="{00000000-0005-0000-0000-00000B000000}"/>
    <cellStyle name="Separador de milhares 2 2 4" xfId="18" xr:uid="{00000000-0005-0000-0000-000009000000}"/>
    <cellStyle name="Separador de milhares 2 2 4 2" xfId="45" xr:uid="{00000000-0005-0000-0000-000016000000}"/>
    <cellStyle name="Separador de milhares 2 2 4 3" xfId="72" xr:uid="{00000000-0005-0000-0000-000009000000}"/>
    <cellStyle name="Separador de milhares 2 2 4 4" xfId="98" xr:uid="{00000000-0005-0000-0000-000009000000}"/>
    <cellStyle name="Separador de milhares 2 2 5" xfId="27" xr:uid="{00000000-0005-0000-0000-000009000000}"/>
    <cellStyle name="Separador de milhares 2 2 5 2" xfId="54" xr:uid="{00000000-0005-0000-0000-000017000000}"/>
    <cellStyle name="Separador de milhares 2 2 5 3" xfId="81" xr:uid="{00000000-0005-0000-0000-000009000000}"/>
    <cellStyle name="Separador de milhares 2 2 5 4" xfId="107" xr:uid="{00000000-0005-0000-0000-000009000000}"/>
    <cellStyle name="Separador de milhares 2 2 6" xfId="36" xr:uid="{00000000-0005-0000-0000-00000F000000}"/>
    <cellStyle name="Separador de milhares 2 2 7" xfId="63" xr:uid="{00000000-0005-0000-0000-000009000000}"/>
    <cellStyle name="Separador de milhares 2 2 8" xfId="90" xr:uid="{00000000-0005-0000-0000-000009000000}"/>
    <cellStyle name="Separador de milhares 2 3" xfId="6" xr:uid="{00000000-0005-0000-0000-00000C000000}"/>
    <cellStyle name="Separador de milhares 2 3 2" xfId="10" xr:uid="{00000000-0005-0000-0000-00000D000000}"/>
    <cellStyle name="Separador de milhares 2 3 2 2" xfId="20" xr:uid="{00000000-0005-0000-0000-00000D000000}"/>
    <cellStyle name="Separador de milhares 2 3 2 2 2" xfId="47" xr:uid="{00000000-0005-0000-0000-00001A000000}"/>
    <cellStyle name="Separador de milhares 2 3 2 2 3" xfId="74" xr:uid="{00000000-0005-0000-0000-00000D000000}"/>
    <cellStyle name="Separador de milhares 2 3 2 2 4" xfId="100" xr:uid="{00000000-0005-0000-0000-00000D000000}"/>
    <cellStyle name="Separador de milhares 2 3 2 3" xfId="29" xr:uid="{00000000-0005-0000-0000-00000D000000}"/>
    <cellStyle name="Separador de milhares 2 3 2 3 2" xfId="56" xr:uid="{00000000-0005-0000-0000-00001B000000}"/>
    <cellStyle name="Separador de milhares 2 3 2 3 3" xfId="83" xr:uid="{00000000-0005-0000-0000-00000D000000}"/>
    <cellStyle name="Separador de milhares 2 3 2 3 4" xfId="109" xr:uid="{00000000-0005-0000-0000-00000D000000}"/>
    <cellStyle name="Separador de milhares 2 3 2 4" xfId="38" xr:uid="{00000000-0005-0000-0000-000019000000}"/>
    <cellStyle name="Separador de milhares 2 3 2 5" xfId="65" xr:uid="{00000000-0005-0000-0000-00000D000000}"/>
    <cellStyle name="Separador de milhares 2 3 2 6" xfId="92" xr:uid="{00000000-0005-0000-0000-00000D000000}"/>
    <cellStyle name="Separador de milhares 2 3 3" xfId="15" xr:uid="{00000000-0005-0000-0000-00000E000000}"/>
    <cellStyle name="Separador de milhares 2 3 3 2" xfId="24" xr:uid="{00000000-0005-0000-0000-00000E000000}"/>
    <cellStyle name="Separador de milhares 2 3 3 2 2" xfId="51" xr:uid="{00000000-0005-0000-0000-00001D000000}"/>
    <cellStyle name="Separador de milhares 2 3 3 2 3" xfId="78" xr:uid="{00000000-0005-0000-0000-00000E000000}"/>
    <cellStyle name="Separador de milhares 2 3 3 2 4" xfId="104" xr:uid="{00000000-0005-0000-0000-00000E000000}"/>
    <cellStyle name="Separador de milhares 2 3 3 3" xfId="33" xr:uid="{00000000-0005-0000-0000-00000E000000}"/>
    <cellStyle name="Separador de milhares 2 3 3 3 2" xfId="60" xr:uid="{00000000-0005-0000-0000-00001E000000}"/>
    <cellStyle name="Separador de milhares 2 3 3 3 3" xfId="87" xr:uid="{00000000-0005-0000-0000-00000E000000}"/>
    <cellStyle name="Separador de milhares 2 3 3 3 4" xfId="113" xr:uid="{00000000-0005-0000-0000-00000E000000}"/>
    <cellStyle name="Separador de milhares 2 3 3 4" xfId="42" xr:uid="{00000000-0005-0000-0000-00001C000000}"/>
    <cellStyle name="Separador de milhares 2 3 3 5" xfId="69" xr:uid="{00000000-0005-0000-0000-00000E000000}"/>
    <cellStyle name="Separador de milhares 2 3 3 6" xfId="95" xr:uid="{00000000-0005-0000-0000-00000E000000}"/>
    <cellStyle name="Separador de milhares 2 3 4" xfId="17" xr:uid="{00000000-0005-0000-0000-00000C000000}"/>
    <cellStyle name="Separador de milhares 2 3 4 2" xfId="44" xr:uid="{00000000-0005-0000-0000-00001F000000}"/>
    <cellStyle name="Separador de milhares 2 3 4 3" xfId="71" xr:uid="{00000000-0005-0000-0000-00000C000000}"/>
    <cellStyle name="Separador de milhares 2 3 4 4" xfId="97" xr:uid="{00000000-0005-0000-0000-00000C000000}"/>
    <cellStyle name="Separador de milhares 2 3 5" xfId="26" xr:uid="{00000000-0005-0000-0000-00000C000000}"/>
    <cellStyle name="Separador de milhares 2 3 5 2" xfId="53" xr:uid="{00000000-0005-0000-0000-000020000000}"/>
    <cellStyle name="Separador de milhares 2 3 5 3" xfId="80" xr:uid="{00000000-0005-0000-0000-00000C000000}"/>
    <cellStyle name="Separador de milhares 2 3 5 4" xfId="106" xr:uid="{00000000-0005-0000-0000-00000C000000}"/>
    <cellStyle name="Separador de milhares 2 3 6" xfId="35" xr:uid="{00000000-0005-0000-0000-000018000000}"/>
    <cellStyle name="Separador de milhares 2 3 7" xfId="62" xr:uid="{00000000-0005-0000-0000-00000C000000}"/>
    <cellStyle name="Separador de milhares 2 3 8" xfId="89" xr:uid="{00000000-0005-0000-0000-00000C000000}"/>
    <cellStyle name="Separador de milhares 3" xfId="3" xr:uid="{00000000-0005-0000-0000-00000F000000}"/>
    <cellStyle name="Título 5" xfId="4" xr:uid="{00000000-0005-0000-0000-000010000000}"/>
  </cellStyles>
  <dxfs count="15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1" defaultTableStyle="TableStyleMedium9" defaultPivotStyle="PivotStyleLight16">
    <tableStyle name="Invisible" pivot="0" table="0" count="0" xr9:uid="{BE688BBE-B968-4198-A953-65538040A166}"/>
  </tableStyles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65"/>
  <sheetViews>
    <sheetView topLeftCell="A37" zoomScale="85" zoomScaleNormal="85" workbookViewId="0">
      <selection activeCell="N59" sqref="N59"/>
    </sheetView>
  </sheetViews>
  <sheetFormatPr defaultColWidth="9.75" defaultRowHeight="14.3" x14ac:dyDescent="0.25"/>
  <cols>
    <col min="1" max="1" width="12.125" style="2" bestFit="1" customWidth="1"/>
    <col min="2" max="2" width="27.25" style="1" customWidth="1"/>
    <col min="3" max="3" width="11" style="1" customWidth="1"/>
    <col min="4" max="4" width="11.75" style="1" customWidth="1"/>
    <col min="5" max="5" width="24.875" style="1" customWidth="1"/>
    <col min="6" max="6" width="9.125" style="26" customWidth="1"/>
    <col min="7" max="8" width="12.25" style="1" customWidth="1"/>
    <col min="9" max="9" width="14.875" style="1" customWidth="1"/>
    <col min="10" max="10" width="15.375" style="1" customWidth="1"/>
    <col min="11" max="11" width="11.25" style="6" customWidth="1"/>
    <col min="12" max="12" width="13.25" style="25" customWidth="1"/>
    <col min="13" max="13" width="12.625" style="4" customWidth="1"/>
    <col min="14" max="14" width="14.125" style="5" customWidth="1"/>
    <col min="15" max="15" width="14.25" style="5" customWidth="1"/>
    <col min="16" max="23" width="15.75" style="5" customWidth="1"/>
    <col min="24" max="31" width="15.75" style="2" customWidth="1"/>
    <col min="32" max="16384" width="9.75" style="2"/>
  </cols>
  <sheetData>
    <row r="1" spans="1:31" ht="38.75" customHeight="1" x14ac:dyDescent="0.25">
      <c r="A1" s="127" t="s">
        <v>56</v>
      </c>
      <c r="B1" s="128"/>
      <c r="C1" s="129" t="s">
        <v>31</v>
      </c>
      <c r="D1" s="130"/>
      <c r="E1" s="130"/>
      <c r="F1" s="130"/>
      <c r="G1" s="130"/>
      <c r="H1" s="130"/>
      <c r="I1" s="130"/>
      <c r="J1" s="131"/>
      <c r="K1" s="126" t="s">
        <v>37</v>
      </c>
      <c r="L1" s="126"/>
      <c r="M1" s="126"/>
      <c r="N1" s="120" t="s">
        <v>39</v>
      </c>
      <c r="O1" s="120" t="s">
        <v>39</v>
      </c>
      <c r="P1" s="120" t="s">
        <v>39</v>
      </c>
      <c r="Q1" s="120" t="s">
        <v>39</v>
      </c>
      <c r="R1" s="120" t="s">
        <v>39</v>
      </c>
      <c r="S1" s="120" t="s">
        <v>39</v>
      </c>
      <c r="T1" s="120" t="s">
        <v>39</v>
      </c>
      <c r="U1" s="120" t="s">
        <v>39</v>
      </c>
      <c r="V1" s="120" t="s">
        <v>39</v>
      </c>
      <c r="W1" s="120" t="s">
        <v>39</v>
      </c>
      <c r="X1" s="120" t="s">
        <v>39</v>
      </c>
      <c r="Y1" s="120" t="s">
        <v>39</v>
      </c>
      <c r="Z1" s="120" t="s">
        <v>39</v>
      </c>
      <c r="AA1" s="120" t="s">
        <v>39</v>
      </c>
      <c r="AB1" s="120" t="s">
        <v>39</v>
      </c>
      <c r="AC1" s="120" t="s">
        <v>39</v>
      </c>
      <c r="AD1" s="120" t="s">
        <v>39</v>
      </c>
      <c r="AE1" s="120" t="s">
        <v>39</v>
      </c>
    </row>
    <row r="2" spans="1:31" ht="21.75" customHeight="1" x14ac:dyDescent="0.25">
      <c r="A2" s="122" t="s">
        <v>57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3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</row>
    <row r="3" spans="1:31" s="3" customFormat="1" ht="30.1" customHeight="1" x14ac:dyDescent="0.2">
      <c r="A3" s="55" t="s">
        <v>24</v>
      </c>
      <c r="B3" s="55" t="s">
        <v>40</v>
      </c>
      <c r="C3" s="55" t="s">
        <v>38</v>
      </c>
      <c r="D3" s="55" t="s">
        <v>19</v>
      </c>
      <c r="E3" s="55" t="s">
        <v>41</v>
      </c>
      <c r="F3" s="55" t="s">
        <v>20</v>
      </c>
      <c r="G3" s="55" t="s">
        <v>21</v>
      </c>
      <c r="H3" s="55" t="s">
        <v>42</v>
      </c>
      <c r="I3" s="55" t="s">
        <v>43</v>
      </c>
      <c r="J3" s="55" t="s">
        <v>44</v>
      </c>
      <c r="K3" s="56" t="s">
        <v>3</v>
      </c>
      <c r="L3" s="21" t="s">
        <v>0</v>
      </c>
      <c r="M3" s="47" t="s">
        <v>2</v>
      </c>
      <c r="N3" s="110">
        <v>45462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1" customHeight="1" x14ac:dyDescent="0.25">
      <c r="A4" s="133" t="s">
        <v>32</v>
      </c>
      <c r="B4" s="124" t="s">
        <v>36</v>
      </c>
      <c r="C4" s="139">
        <v>1</v>
      </c>
      <c r="D4" s="72">
        <v>1</v>
      </c>
      <c r="E4" s="124" t="s">
        <v>15</v>
      </c>
      <c r="F4" s="73" t="s">
        <v>22</v>
      </c>
      <c r="G4" s="74" t="s">
        <v>29</v>
      </c>
      <c r="H4" s="74" t="s">
        <v>12</v>
      </c>
      <c r="I4" s="74" t="s">
        <v>14</v>
      </c>
      <c r="J4" s="75">
        <v>7.65</v>
      </c>
      <c r="K4" s="79">
        <f>45000</f>
        <v>45000</v>
      </c>
      <c r="L4" s="23">
        <f>K4-(SUM(N4:AE4))</f>
        <v>45000</v>
      </c>
      <c r="M4" s="24" t="str">
        <f t="shared" ref="M4:M11" si="0">IF(L4&lt;0,"ATENÇÃO","OK")</f>
        <v>OK</v>
      </c>
      <c r="N4" s="57"/>
      <c r="O4" s="192"/>
      <c r="P4" s="57"/>
      <c r="Q4" s="58"/>
      <c r="R4" s="59"/>
      <c r="S4" s="57"/>
      <c r="T4" s="57"/>
      <c r="U4" s="60"/>
      <c r="V4" s="61"/>
      <c r="W4" s="62"/>
      <c r="X4" s="31"/>
      <c r="Y4" s="34"/>
      <c r="Z4" s="32"/>
      <c r="AA4" s="32"/>
      <c r="AB4" s="32"/>
      <c r="AC4" s="32"/>
      <c r="AD4" s="32"/>
      <c r="AE4" s="32"/>
    </row>
    <row r="5" spans="1:31" ht="30.1" customHeight="1" x14ac:dyDescent="0.25">
      <c r="A5" s="134"/>
      <c r="B5" s="125"/>
      <c r="C5" s="140"/>
      <c r="D5" s="76">
        <v>2</v>
      </c>
      <c r="E5" s="125"/>
      <c r="F5" s="77" t="s">
        <v>22</v>
      </c>
      <c r="G5" s="78" t="s">
        <v>30</v>
      </c>
      <c r="H5" s="78" t="s">
        <v>18</v>
      </c>
      <c r="I5" s="78" t="s">
        <v>14</v>
      </c>
      <c r="J5" s="75">
        <v>400</v>
      </c>
      <c r="K5" s="79">
        <f>300</f>
        <v>300</v>
      </c>
      <c r="L5" s="23">
        <f t="shared" ref="L5" si="1">K5-(SUM(N5:AE5))</f>
        <v>300</v>
      </c>
      <c r="M5" s="24" t="str">
        <f t="shared" si="0"/>
        <v>OK</v>
      </c>
      <c r="N5" s="57"/>
      <c r="O5" s="192"/>
      <c r="P5" s="57"/>
      <c r="Q5" s="58"/>
      <c r="R5" s="59"/>
      <c r="S5" s="59"/>
      <c r="T5" s="57"/>
      <c r="U5" s="57"/>
      <c r="V5" s="57"/>
      <c r="W5" s="62"/>
      <c r="X5" s="31"/>
      <c r="Y5" s="34"/>
      <c r="Z5" s="32"/>
      <c r="AA5" s="32"/>
      <c r="AB5" s="32"/>
      <c r="AC5" s="32"/>
      <c r="AD5" s="32"/>
      <c r="AE5" s="32"/>
    </row>
    <row r="6" spans="1:31" ht="30.1" customHeight="1" x14ac:dyDescent="0.25">
      <c r="A6" s="134"/>
      <c r="B6" s="132" t="s">
        <v>27</v>
      </c>
      <c r="C6" s="141">
        <v>5</v>
      </c>
      <c r="D6" s="80">
        <v>9</v>
      </c>
      <c r="E6" s="132" t="s">
        <v>23</v>
      </c>
      <c r="F6" s="81" t="s">
        <v>22</v>
      </c>
      <c r="G6" s="82" t="s">
        <v>29</v>
      </c>
      <c r="H6" s="82" t="s">
        <v>12</v>
      </c>
      <c r="I6" s="82" t="s">
        <v>14</v>
      </c>
      <c r="J6" s="83">
        <v>4.1500000000000004</v>
      </c>
      <c r="K6" s="79">
        <f>3000</f>
        <v>3000</v>
      </c>
      <c r="L6" s="23">
        <f>K6-(SUM(N6:AE6))</f>
        <v>3000</v>
      </c>
      <c r="M6" s="24" t="str">
        <f t="shared" si="0"/>
        <v>OK</v>
      </c>
      <c r="N6" s="63"/>
      <c r="O6" s="57"/>
      <c r="P6" s="59"/>
      <c r="Q6" s="58"/>
      <c r="R6" s="59"/>
      <c r="S6" s="59"/>
      <c r="T6" s="57"/>
      <c r="U6" s="60"/>
      <c r="V6" s="61"/>
      <c r="W6" s="62"/>
      <c r="X6" s="31"/>
      <c r="Y6" s="34"/>
      <c r="Z6" s="32"/>
      <c r="AA6" s="32"/>
      <c r="AB6" s="32"/>
      <c r="AC6" s="32"/>
      <c r="AD6" s="32"/>
      <c r="AE6" s="32"/>
    </row>
    <row r="7" spans="1:31" ht="30.1" customHeight="1" x14ac:dyDescent="0.25">
      <c r="A7" s="135"/>
      <c r="B7" s="132"/>
      <c r="C7" s="141"/>
      <c r="D7" s="80">
        <v>10</v>
      </c>
      <c r="E7" s="132"/>
      <c r="F7" s="81" t="s">
        <v>22</v>
      </c>
      <c r="G7" s="82" t="s">
        <v>30</v>
      </c>
      <c r="H7" s="82" t="s">
        <v>18</v>
      </c>
      <c r="I7" s="82" t="s">
        <v>14</v>
      </c>
      <c r="J7" s="83">
        <v>699.26</v>
      </c>
      <c r="K7" s="79">
        <f>55</f>
        <v>55</v>
      </c>
      <c r="L7" s="23">
        <f t="shared" ref="L7" si="2">K7-(SUM(N7:AE7))</f>
        <v>55</v>
      </c>
      <c r="M7" s="24" t="str">
        <f t="shared" si="0"/>
        <v>OK</v>
      </c>
      <c r="N7" s="63"/>
      <c r="O7" s="57"/>
      <c r="P7" s="59"/>
      <c r="Q7" s="58"/>
      <c r="R7" s="59"/>
      <c r="S7" s="59"/>
      <c r="T7" s="57"/>
      <c r="U7" s="57"/>
      <c r="V7" s="57"/>
      <c r="W7" s="62"/>
      <c r="X7" s="31"/>
      <c r="Y7" s="34"/>
      <c r="Z7" s="32"/>
      <c r="AA7" s="32"/>
      <c r="AB7" s="32"/>
      <c r="AC7" s="32"/>
      <c r="AD7" s="32"/>
      <c r="AE7" s="32"/>
    </row>
    <row r="8" spans="1:31" ht="30.1" customHeight="1" x14ac:dyDescent="0.25">
      <c r="A8" s="136" t="s">
        <v>25</v>
      </c>
      <c r="B8" s="114" t="s">
        <v>34</v>
      </c>
      <c r="C8" s="115">
        <v>6</v>
      </c>
      <c r="D8" s="71">
        <v>11</v>
      </c>
      <c r="E8" s="114" t="s">
        <v>15</v>
      </c>
      <c r="F8" s="69" t="s">
        <v>22</v>
      </c>
      <c r="G8" s="70" t="s">
        <v>29</v>
      </c>
      <c r="H8" s="70" t="s">
        <v>12</v>
      </c>
      <c r="I8" s="70" t="s">
        <v>14</v>
      </c>
      <c r="J8" s="68">
        <v>7.84</v>
      </c>
      <c r="K8" s="89">
        <f>0</f>
        <v>0</v>
      </c>
      <c r="L8" s="23">
        <f>K8-(SUM(N8:AE8))</f>
        <v>0</v>
      </c>
      <c r="M8" s="24" t="str">
        <f t="shared" si="0"/>
        <v>OK</v>
      </c>
      <c r="N8" s="57"/>
      <c r="O8" s="57"/>
      <c r="P8" s="59"/>
      <c r="Q8" s="57"/>
      <c r="R8" s="57"/>
      <c r="S8" s="59"/>
      <c r="T8" s="57"/>
      <c r="U8" s="64"/>
      <c r="V8" s="61"/>
      <c r="W8" s="62"/>
      <c r="X8" s="31"/>
      <c r="Y8" s="34"/>
      <c r="Z8" s="32"/>
      <c r="AA8" s="32"/>
      <c r="AB8" s="32"/>
      <c r="AC8" s="32"/>
      <c r="AD8" s="32"/>
      <c r="AE8" s="32"/>
    </row>
    <row r="9" spans="1:31" ht="30.1" customHeight="1" x14ac:dyDescent="0.25">
      <c r="A9" s="137"/>
      <c r="B9" s="114"/>
      <c r="C9" s="115"/>
      <c r="D9" s="71">
        <v>12</v>
      </c>
      <c r="E9" s="114"/>
      <c r="F9" s="69" t="s">
        <v>22</v>
      </c>
      <c r="G9" s="70" t="s">
        <v>30</v>
      </c>
      <c r="H9" s="70" t="s">
        <v>18</v>
      </c>
      <c r="I9" s="70" t="s">
        <v>14</v>
      </c>
      <c r="J9" s="68">
        <v>1700</v>
      </c>
      <c r="K9" s="89">
        <f>0</f>
        <v>0</v>
      </c>
      <c r="L9" s="23">
        <f t="shared" ref="L9" si="3">K9-(SUM(N9:AE9))</f>
        <v>0</v>
      </c>
      <c r="M9" s="24" t="str">
        <f t="shared" si="0"/>
        <v>OK</v>
      </c>
      <c r="N9" s="57"/>
      <c r="O9" s="57"/>
      <c r="P9" s="59"/>
      <c r="Q9" s="57"/>
      <c r="R9" s="58"/>
      <c r="S9" s="59"/>
      <c r="T9" s="57"/>
      <c r="U9" s="65"/>
      <c r="V9" s="57"/>
      <c r="W9" s="62"/>
      <c r="X9" s="31"/>
      <c r="Y9" s="34"/>
      <c r="Z9" s="32"/>
      <c r="AA9" s="32"/>
      <c r="AB9" s="32"/>
      <c r="AC9" s="32"/>
      <c r="AD9" s="32"/>
      <c r="AE9" s="32"/>
    </row>
    <row r="10" spans="1:31" ht="30.1" customHeight="1" x14ac:dyDescent="0.25">
      <c r="A10" s="137"/>
      <c r="B10" s="114" t="s">
        <v>27</v>
      </c>
      <c r="C10" s="115">
        <v>7</v>
      </c>
      <c r="D10" s="71">
        <v>13</v>
      </c>
      <c r="E10" s="114" t="s">
        <v>16</v>
      </c>
      <c r="F10" s="69" t="s">
        <v>22</v>
      </c>
      <c r="G10" s="70" t="s">
        <v>29</v>
      </c>
      <c r="H10" s="70" t="s">
        <v>12</v>
      </c>
      <c r="I10" s="70" t="s">
        <v>14</v>
      </c>
      <c r="J10" s="68">
        <v>11</v>
      </c>
      <c r="K10" s="89">
        <f>0</f>
        <v>0</v>
      </c>
      <c r="L10" s="23">
        <f>K10-(SUM(N10:AE10))</f>
        <v>0</v>
      </c>
      <c r="M10" s="24" t="str">
        <f t="shared" si="0"/>
        <v>OK</v>
      </c>
      <c r="N10" s="57"/>
      <c r="O10" s="66"/>
      <c r="P10" s="57"/>
      <c r="Q10" s="58"/>
      <c r="R10" s="58"/>
      <c r="S10" s="59"/>
      <c r="T10" s="57"/>
      <c r="U10" s="60"/>
      <c r="V10" s="61"/>
      <c r="W10" s="62"/>
      <c r="X10" s="31"/>
      <c r="Y10" s="34"/>
      <c r="Z10" s="32"/>
      <c r="AA10" s="32"/>
      <c r="AB10" s="32"/>
      <c r="AC10" s="32"/>
      <c r="AD10" s="32"/>
      <c r="AE10" s="32"/>
    </row>
    <row r="11" spans="1:31" ht="30.1" customHeight="1" x14ac:dyDescent="0.25">
      <c r="A11" s="137"/>
      <c r="B11" s="114"/>
      <c r="C11" s="115"/>
      <c r="D11" s="71">
        <v>14</v>
      </c>
      <c r="E11" s="114"/>
      <c r="F11" s="69" t="s">
        <v>22</v>
      </c>
      <c r="G11" s="70" t="s">
        <v>30</v>
      </c>
      <c r="H11" s="70" t="s">
        <v>18</v>
      </c>
      <c r="I11" s="70" t="s">
        <v>14</v>
      </c>
      <c r="J11" s="68">
        <v>1828.57</v>
      </c>
      <c r="K11" s="89">
        <f>0</f>
        <v>0</v>
      </c>
      <c r="L11" s="23">
        <f t="shared" ref="L11" si="4">K11-(SUM(N11:AE11))</f>
        <v>0</v>
      </c>
      <c r="M11" s="24" t="str">
        <f t="shared" si="0"/>
        <v>OK</v>
      </c>
      <c r="N11" s="57"/>
      <c r="O11" s="66"/>
      <c r="P11" s="57"/>
      <c r="Q11" s="58"/>
      <c r="R11" s="58"/>
      <c r="S11" s="59"/>
      <c r="T11" s="57"/>
      <c r="U11" s="57"/>
      <c r="V11" s="57"/>
      <c r="W11" s="62"/>
      <c r="X11" s="31"/>
      <c r="Y11" s="34"/>
      <c r="Z11" s="32"/>
      <c r="AA11" s="32"/>
      <c r="AB11" s="32"/>
      <c r="AC11" s="32"/>
      <c r="AD11" s="32"/>
      <c r="AE11" s="32"/>
    </row>
    <row r="12" spans="1:31" ht="30.1" customHeight="1" x14ac:dyDescent="0.25">
      <c r="A12" s="137"/>
      <c r="B12" s="114" t="s">
        <v>27</v>
      </c>
      <c r="C12" s="115">
        <v>8</v>
      </c>
      <c r="D12" s="71">
        <v>15</v>
      </c>
      <c r="E12" s="114" t="s">
        <v>17</v>
      </c>
      <c r="F12" s="69" t="s">
        <v>22</v>
      </c>
      <c r="G12" s="70" t="s">
        <v>29</v>
      </c>
      <c r="H12" s="70" t="s">
        <v>12</v>
      </c>
      <c r="I12" s="70" t="s">
        <v>14</v>
      </c>
      <c r="J12" s="68">
        <v>18.399999999999999</v>
      </c>
      <c r="K12" s="89">
        <f>0</f>
        <v>0</v>
      </c>
      <c r="L12" s="23">
        <f>K12-(SUM(N12:AE12))</f>
        <v>0</v>
      </c>
      <c r="M12" s="24" t="str">
        <f t="shared" ref="M12:M43" si="5">IF(L12&lt;0,"ATENÇÃO","OK")</f>
        <v>OK</v>
      </c>
      <c r="N12" s="57"/>
      <c r="O12" s="66"/>
      <c r="P12" s="59"/>
      <c r="Q12" s="57"/>
      <c r="R12" s="58"/>
      <c r="S12" s="59"/>
      <c r="T12" s="57"/>
      <c r="U12" s="65"/>
      <c r="V12" s="61"/>
      <c r="W12" s="62"/>
      <c r="X12" s="31"/>
      <c r="Y12" s="34"/>
      <c r="Z12" s="32"/>
      <c r="AA12" s="32"/>
      <c r="AB12" s="32"/>
      <c r="AC12" s="32"/>
      <c r="AD12" s="32"/>
      <c r="AE12" s="32"/>
    </row>
    <row r="13" spans="1:31" ht="30.1" customHeight="1" x14ac:dyDescent="0.25">
      <c r="A13" s="137"/>
      <c r="B13" s="114"/>
      <c r="C13" s="115"/>
      <c r="D13" s="71">
        <v>16</v>
      </c>
      <c r="E13" s="114"/>
      <c r="F13" s="69" t="s">
        <v>22</v>
      </c>
      <c r="G13" s="70" t="s">
        <v>30</v>
      </c>
      <c r="H13" s="70" t="s">
        <v>18</v>
      </c>
      <c r="I13" s="70" t="s">
        <v>14</v>
      </c>
      <c r="J13" s="68">
        <v>2900</v>
      </c>
      <c r="K13" s="89">
        <f>0</f>
        <v>0</v>
      </c>
      <c r="L13" s="23">
        <f t="shared" ref="L13:L49" si="6">K13-(SUM(N13:AE13))</f>
        <v>0</v>
      </c>
      <c r="M13" s="24" t="str">
        <f t="shared" si="5"/>
        <v>OK</v>
      </c>
      <c r="N13" s="57"/>
      <c r="O13" s="66"/>
      <c r="P13" s="59"/>
      <c r="Q13" s="59"/>
      <c r="R13" s="59"/>
      <c r="S13" s="59"/>
      <c r="T13" s="57"/>
      <c r="U13" s="65"/>
      <c r="V13" s="57"/>
      <c r="W13" s="62"/>
      <c r="X13" s="31"/>
      <c r="Y13" s="34"/>
      <c r="Z13" s="32"/>
      <c r="AA13" s="32"/>
      <c r="AB13" s="32"/>
      <c r="AC13" s="32"/>
      <c r="AD13" s="32"/>
      <c r="AE13" s="32"/>
    </row>
    <row r="14" spans="1:31" s="7" customFormat="1" ht="30.1" customHeight="1" x14ac:dyDescent="0.25">
      <c r="A14" s="137"/>
      <c r="B14" s="114" t="s">
        <v>34</v>
      </c>
      <c r="C14" s="115">
        <v>9</v>
      </c>
      <c r="D14" s="71">
        <v>17</v>
      </c>
      <c r="E14" s="114" t="s">
        <v>13</v>
      </c>
      <c r="F14" s="69" t="s">
        <v>22</v>
      </c>
      <c r="G14" s="70" t="s">
        <v>29</v>
      </c>
      <c r="H14" s="70" t="s">
        <v>12</v>
      </c>
      <c r="I14" s="70" t="s">
        <v>14</v>
      </c>
      <c r="J14" s="68">
        <v>16.21</v>
      </c>
      <c r="K14" s="89">
        <f>0</f>
        <v>0</v>
      </c>
      <c r="L14" s="23">
        <f t="shared" ref="L14:L41" si="7">K14-(SUM(N14:AE14))</f>
        <v>0</v>
      </c>
      <c r="M14" s="24" t="str">
        <f t="shared" ref="M14:M41" si="8">IF(L14&lt;0,"ATENÇÃO","OK")</f>
        <v>OK</v>
      </c>
      <c r="N14" s="57"/>
      <c r="O14" s="57"/>
      <c r="P14" s="57"/>
      <c r="Q14" s="59"/>
      <c r="R14" s="57"/>
      <c r="S14" s="59"/>
      <c r="T14" s="59"/>
      <c r="U14" s="67"/>
      <c r="V14" s="57"/>
      <c r="W14" s="62"/>
      <c r="X14" s="31"/>
      <c r="Y14" s="34"/>
      <c r="Z14" s="32"/>
      <c r="AA14" s="32"/>
      <c r="AB14" s="32"/>
      <c r="AC14" s="32"/>
      <c r="AD14" s="32"/>
      <c r="AE14" s="32"/>
    </row>
    <row r="15" spans="1:31" s="7" customFormat="1" ht="30.1" customHeight="1" x14ac:dyDescent="0.25">
      <c r="A15" s="138"/>
      <c r="B15" s="114"/>
      <c r="C15" s="115"/>
      <c r="D15" s="71">
        <v>18</v>
      </c>
      <c r="E15" s="114"/>
      <c r="F15" s="69" t="s">
        <v>22</v>
      </c>
      <c r="G15" s="70" t="s">
        <v>30</v>
      </c>
      <c r="H15" s="70" t="s">
        <v>18</v>
      </c>
      <c r="I15" s="70" t="s">
        <v>14</v>
      </c>
      <c r="J15" s="68">
        <v>2650</v>
      </c>
      <c r="K15" s="89">
        <f>0</f>
        <v>0</v>
      </c>
      <c r="L15" s="23">
        <f t="shared" si="7"/>
        <v>0</v>
      </c>
      <c r="M15" s="24" t="str">
        <f t="shared" si="8"/>
        <v>OK</v>
      </c>
      <c r="N15" s="57"/>
      <c r="O15" s="57"/>
      <c r="P15" s="57"/>
      <c r="Q15" s="59"/>
      <c r="R15" s="57"/>
      <c r="S15" s="59"/>
      <c r="T15" s="59"/>
      <c r="U15" s="67"/>
      <c r="V15" s="57"/>
      <c r="W15" s="62"/>
      <c r="X15" s="31"/>
      <c r="Y15" s="34"/>
      <c r="Z15" s="32"/>
      <c r="AA15" s="32"/>
      <c r="AB15" s="32"/>
      <c r="AC15" s="32"/>
      <c r="AD15" s="32"/>
      <c r="AE15" s="32"/>
    </row>
    <row r="16" spans="1:31" s="7" customFormat="1" ht="30.1" customHeight="1" x14ac:dyDescent="0.25">
      <c r="A16" s="117" t="s">
        <v>33</v>
      </c>
      <c r="B16" s="114" t="s">
        <v>45</v>
      </c>
      <c r="C16" s="115">
        <v>10</v>
      </c>
      <c r="D16" s="71">
        <v>19</v>
      </c>
      <c r="E16" s="114" t="s">
        <v>15</v>
      </c>
      <c r="F16" s="69" t="s">
        <v>22</v>
      </c>
      <c r="G16" s="70" t="s">
        <v>29</v>
      </c>
      <c r="H16" s="70" t="s">
        <v>12</v>
      </c>
      <c r="I16" s="70" t="s">
        <v>14</v>
      </c>
      <c r="J16" s="68">
        <v>7.9</v>
      </c>
      <c r="K16" s="89">
        <f>0</f>
        <v>0</v>
      </c>
      <c r="L16" s="23">
        <f t="shared" si="7"/>
        <v>0</v>
      </c>
      <c r="M16" s="24" t="str">
        <f t="shared" si="8"/>
        <v>OK</v>
      </c>
      <c r="N16" s="57"/>
      <c r="O16" s="57"/>
      <c r="P16" s="59"/>
      <c r="Q16" s="59"/>
      <c r="R16" s="59"/>
      <c r="S16" s="59"/>
      <c r="T16" s="59"/>
      <c r="U16" s="67"/>
      <c r="V16" s="57"/>
      <c r="W16" s="62"/>
      <c r="X16" s="33"/>
      <c r="Y16" s="34"/>
      <c r="Z16" s="32"/>
      <c r="AA16" s="32"/>
      <c r="AB16" s="32"/>
      <c r="AC16" s="32"/>
      <c r="AD16" s="32"/>
      <c r="AE16" s="32"/>
    </row>
    <row r="17" spans="1:31" s="7" customFormat="1" ht="30.1" customHeight="1" x14ac:dyDescent="0.25">
      <c r="A17" s="118"/>
      <c r="B17" s="114"/>
      <c r="C17" s="115"/>
      <c r="D17" s="71">
        <v>20</v>
      </c>
      <c r="E17" s="114"/>
      <c r="F17" s="69" t="s">
        <v>22</v>
      </c>
      <c r="G17" s="70" t="s">
        <v>30</v>
      </c>
      <c r="H17" s="70" t="s">
        <v>18</v>
      </c>
      <c r="I17" s="70" t="s">
        <v>14</v>
      </c>
      <c r="J17" s="68">
        <v>1632.32</v>
      </c>
      <c r="K17" s="89">
        <f>0</f>
        <v>0</v>
      </c>
      <c r="L17" s="23">
        <f t="shared" si="7"/>
        <v>0</v>
      </c>
      <c r="M17" s="24" t="str">
        <f t="shared" si="8"/>
        <v>OK</v>
      </c>
      <c r="N17" s="57"/>
      <c r="O17" s="57"/>
      <c r="P17" s="59"/>
      <c r="Q17" s="59"/>
      <c r="R17" s="59"/>
      <c r="S17" s="59"/>
      <c r="T17" s="59"/>
      <c r="U17" s="67"/>
      <c r="V17" s="57"/>
      <c r="W17" s="62"/>
      <c r="X17" s="33"/>
      <c r="Y17" s="34"/>
      <c r="Z17" s="32"/>
      <c r="AA17" s="32"/>
      <c r="AB17" s="32"/>
      <c r="AC17" s="32"/>
      <c r="AD17" s="32"/>
      <c r="AE17" s="32"/>
    </row>
    <row r="18" spans="1:31" s="7" customFormat="1" ht="30.1" customHeight="1" x14ac:dyDescent="0.25">
      <c r="A18" s="118"/>
      <c r="B18" s="114" t="s">
        <v>45</v>
      </c>
      <c r="C18" s="115">
        <v>11</v>
      </c>
      <c r="D18" s="71">
        <v>21</v>
      </c>
      <c r="E18" s="114" t="s">
        <v>16</v>
      </c>
      <c r="F18" s="69" t="s">
        <v>22</v>
      </c>
      <c r="G18" s="70" t="s">
        <v>29</v>
      </c>
      <c r="H18" s="70" t="s">
        <v>12</v>
      </c>
      <c r="I18" s="70" t="s">
        <v>14</v>
      </c>
      <c r="J18" s="68">
        <v>8</v>
      </c>
      <c r="K18" s="89">
        <f>0</f>
        <v>0</v>
      </c>
      <c r="L18" s="23">
        <f t="shared" si="7"/>
        <v>0</v>
      </c>
      <c r="M18" s="24" t="str">
        <f t="shared" si="8"/>
        <v>OK</v>
      </c>
      <c r="N18" s="42"/>
      <c r="O18" s="42"/>
      <c r="P18" s="41"/>
      <c r="Q18" s="42"/>
      <c r="R18" s="50"/>
      <c r="S18" s="51"/>
      <c r="T18" s="50"/>
      <c r="U18" s="48"/>
      <c r="V18" s="33"/>
      <c r="W18" s="34"/>
      <c r="X18" s="31"/>
      <c r="Y18" s="34"/>
      <c r="Z18" s="32"/>
      <c r="AA18" s="32"/>
      <c r="AB18" s="32"/>
      <c r="AC18" s="32"/>
      <c r="AD18" s="32"/>
      <c r="AE18" s="32"/>
    </row>
    <row r="19" spans="1:31" s="7" customFormat="1" ht="30.1" customHeight="1" x14ac:dyDescent="0.25">
      <c r="A19" s="118"/>
      <c r="B19" s="114"/>
      <c r="C19" s="115"/>
      <c r="D19" s="71">
        <v>22</v>
      </c>
      <c r="E19" s="114"/>
      <c r="F19" s="69" t="s">
        <v>22</v>
      </c>
      <c r="G19" s="70" t="s">
        <v>30</v>
      </c>
      <c r="H19" s="70" t="s">
        <v>18</v>
      </c>
      <c r="I19" s="70" t="s">
        <v>14</v>
      </c>
      <c r="J19" s="68">
        <v>992.32</v>
      </c>
      <c r="K19" s="89">
        <f>0</f>
        <v>0</v>
      </c>
      <c r="L19" s="23">
        <f t="shared" si="7"/>
        <v>0</v>
      </c>
      <c r="M19" s="24" t="str">
        <f t="shared" si="8"/>
        <v>OK</v>
      </c>
      <c r="N19" s="42"/>
      <c r="O19" s="42"/>
      <c r="P19" s="41"/>
      <c r="Q19" s="42"/>
      <c r="R19" s="50"/>
      <c r="S19" s="51"/>
      <c r="T19" s="50"/>
      <c r="U19" s="48"/>
      <c r="V19" s="33"/>
      <c r="W19" s="34"/>
      <c r="X19" s="31"/>
      <c r="Y19" s="34"/>
      <c r="Z19" s="32"/>
      <c r="AA19" s="32"/>
      <c r="AB19" s="32"/>
      <c r="AC19" s="32"/>
      <c r="AD19" s="32"/>
      <c r="AE19" s="32"/>
    </row>
    <row r="20" spans="1:31" ht="30.1" customHeight="1" x14ac:dyDescent="0.25">
      <c r="A20" s="118"/>
      <c r="B20" s="114" t="s">
        <v>46</v>
      </c>
      <c r="C20" s="115">
        <v>12</v>
      </c>
      <c r="D20" s="71">
        <v>23</v>
      </c>
      <c r="E20" s="114" t="s">
        <v>17</v>
      </c>
      <c r="F20" s="69" t="s">
        <v>22</v>
      </c>
      <c r="G20" s="70" t="s">
        <v>29</v>
      </c>
      <c r="H20" s="70" t="s">
        <v>12</v>
      </c>
      <c r="I20" s="70" t="s">
        <v>14</v>
      </c>
      <c r="J20" s="68">
        <v>15.72</v>
      </c>
      <c r="K20" s="89">
        <f>0</f>
        <v>0</v>
      </c>
      <c r="L20" s="23">
        <f t="shared" ref="L20:L21" si="9">K20-(SUM(N20:AE20))</f>
        <v>0</v>
      </c>
      <c r="M20" s="24" t="str">
        <f t="shared" ref="M20:M21" si="10">IF(L20&lt;0,"ATENÇÃO","OK")</f>
        <v>OK</v>
      </c>
      <c r="N20" s="45"/>
      <c r="O20" s="43"/>
      <c r="P20" s="44"/>
      <c r="Q20" s="44"/>
      <c r="R20" s="52"/>
      <c r="S20" s="52"/>
      <c r="T20" s="52"/>
      <c r="U20" s="52"/>
      <c r="V20" s="36"/>
      <c r="W20" s="36"/>
      <c r="X20" s="37"/>
      <c r="Y20" s="37"/>
      <c r="Z20" s="37"/>
      <c r="AA20" s="37"/>
      <c r="AB20" s="37"/>
      <c r="AC20" s="37"/>
      <c r="AD20" s="37"/>
      <c r="AE20" s="37"/>
    </row>
    <row r="21" spans="1:31" ht="30.1" customHeight="1" x14ac:dyDescent="0.25">
      <c r="A21" s="118"/>
      <c r="B21" s="114"/>
      <c r="C21" s="115"/>
      <c r="D21" s="71">
        <v>24</v>
      </c>
      <c r="E21" s="114"/>
      <c r="F21" s="69" t="s">
        <v>22</v>
      </c>
      <c r="G21" s="70" t="s">
        <v>30</v>
      </c>
      <c r="H21" s="70" t="s">
        <v>18</v>
      </c>
      <c r="I21" s="70" t="s">
        <v>14</v>
      </c>
      <c r="J21" s="68">
        <v>2252.44</v>
      </c>
      <c r="K21" s="89">
        <f>0</f>
        <v>0</v>
      </c>
      <c r="L21" s="23">
        <f t="shared" si="9"/>
        <v>0</v>
      </c>
      <c r="M21" s="24" t="str">
        <f t="shared" si="10"/>
        <v>OK</v>
      </c>
      <c r="N21" s="44"/>
      <c r="O21" s="44"/>
      <c r="P21" s="44"/>
      <c r="Q21" s="44"/>
      <c r="R21" s="52"/>
      <c r="S21" s="52"/>
      <c r="T21" s="52"/>
      <c r="U21" s="52"/>
      <c r="V21" s="36"/>
      <c r="W21" s="36"/>
      <c r="X21" s="37"/>
      <c r="Y21" s="37"/>
      <c r="Z21" s="37"/>
      <c r="AA21" s="37"/>
      <c r="AB21" s="37"/>
      <c r="AC21" s="37"/>
      <c r="AD21" s="37"/>
      <c r="AE21" s="37"/>
    </row>
    <row r="22" spans="1:31" ht="30.1" customHeight="1" x14ac:dyDescent="0.25">
      <c r="A22" s="118"/>
      <c r="B22" s="114" t="s">
        <v>34</v>
      </c>
      <c r="C22" s="115">
        <v>13</v>
      </c>
      <c r="D22" s="71">
        <v>25</v>
      </c>
      <c r="E22" s="114" t="s">
        <v>13</v>
      </c>
      <c r="F22" s="69" t="s">
        <v>22</v>
      </c>
      <c r="G22" s="70" t="s">
        <v>29</v>
      </c>
      <c r="H22" s="70" t="s">
        <v>12</v>
      </c>
      <c r="I22" s="70" t="s">
        <v>14</v>
      </c>
      <c r="J22" s="68">
        <v>15.44</v>
      </c>
      <c r="K22" s="89">
        <f>0</f>
        <v>0</v>
      </c>
      <c r="L22" s="23">
        <f t="shared" si="7"/>
        <v>0</v>
      </c>
      <c r="M22" s="24" t="str">
        <f t="shared" si="8"/>
        <v>OK</v>
      </c>
      <c r="N22" s="45"/>
      <c r="O22" s="43"/>
      <c r="P22" s="44"/>
      <c r="Q22" s="44"/>
      <c r="R22" s="52"/>
      <c r="S22" s="52"/>
      <c r="T22" s="52"/>
      <c r="U22" s="52"/>
      <c r="V22" s="36"/>
      <c r="W22" s="36"/>
      <c r="X22" s="37"/>
      <c r="Y22" s="37"/>
      <c r="Z22" s="37"/>
      <c r="AA22" s="37"/>
      <c r="AB22" s="37"/>
      <c r="AC22" s="37"/>
      <c r="AD22" s="37"/>
      <c r="AE22" s="37"/>
    </row>
    <row r="23" spans="1:31" ht="30.1" customHeight="1" x14ac:dyDescent="0.25">
      <c r="A23" s="119"/>
      <c r="B23" s="114"/>
      <c r="C23" s="115"/>
      <c r="D23" s="71">
        <v>26</v>
      </c>
      <c r="E23" s="114"/>
      <c r="F23" s="69" t="s">
        <v>22</v>
      </c>
      <c r="G23" s="70" t="s">
        <v>30</v>
      </c>
      <c r="H23" s="70" t="s">
        <v>18</v>
      </c>
      <c r="I23" s="70" t="s">
        <v>14</v>
      </c>
      <c r="J23" s="68">
        <v>2650</v>
      </c>
      <c r="K23" s="89">
        <f>0</f>
        <v>0</v>
      </c>
      <c r="L23" s="23">
        <f t="shared" si="7"/>
        <v>0</v>
      </c>
      <c r="M23" s="24" t="str">
        <f t="shared" si="8"/>
        <v>OK</v>
      </c>
      <c r="N23" s="44"/>
      <c r="O23" s="44"/>
      <c r="P23" s="44"/>
      <c r="Q23" s="44"/>
      <c r="R23" s="52"/>
      <c r="S23" s="52"/>
      <c r="T23" s="52"/>
      <c r="U23" s="52"/>
      <c r="V23" s="36"/>
      <c r="W23" s="36"/>
      <c r="X23" s="37"/>
      <c r="Y23" s="37"/>
      <c r="Z23" s="37"/>
      <c r="AA23" s="37"/>
      <c r="AB23" s="37"/>
      <c r="AC23" s="37"/>
      <c r="AD23" s="37"/>
      <c r="AE23" s="37"/>
    </row>
    <row r="24" spans="1:31" s="7" customFormat="1" ht="30.1" customHeight="1" x14ac:dyDescent="0.25">
      <c r="A24" s="117" t="s">
        <v>26</v>
      </c>
      <c r="B24" s="114" t="s">
        <v>47</v>
      </c>
      <c r="C24" s="115">
        <v>14</v>
      </c>
      <c r="D24" s="71">
        <v>27</v>
      </c>
      <c r="E24" s="114" t="s">
        <v>15</v>
      </c>
      <c r="F24" s="69" t="s">
        <v>22</v>
      </c>
      <c r="G24" s="70" t="s">
        <v>29</v>
      </c>
      <c r="H24" s="70" t="s">
        <v>12</v>
      </c>
      <c r="I24" s="70" t="s">
        <v>14</v>
      </c>
      <c r="J24" s="68">
        <v>3.75</v>
      </c>
      <c r="K24" s="89">
        <f>0</f>
        <v>0</v>
      </c>
      <c r="L24" s="23">
        <f t="shared" si="7"/>
        <v>0</v>
      </c>
      <c r="M24" s="24" t="str">
        <f t="shared" si="8"/>
        <v>OK</v>
      </c>
      <c r="N24" s="42"/>
      <c r="O24" s="42"/>
      <c r="P24" s="42"/>
      <c r="Q24" s="41"/>
      <c r="R24" s="51"/>
      <c r="S24" s="50"/>
      <c r="T24" s="50"/>
      <c r="U24" s="48"/>
      <c r="V24" s="33"/>
      <c r="W24" s="34"/>
      <c r="X24" s="31"/>
      <c r="Y24" s="34"/>
      <c r="Z24" s="32"/>
      <c r="AA24" s="32"/>
      <c r="AB24" s="32"/>
      <c r="AC24" s="32"/>
      <c r="AD24" s="32"/>
      <c r="AE24" s="32"/>
    </row>
    <row r="25" spans="1:31" s="7" customFormat="1" ht="30.1" customHeight="1" x14ac:dyDescent="0.25">
      <c r="A25" s="118"/>
      <c r="B25" s="114"/>
      <c r="C25" s="115"/>
      <c r="D25" s="71">
        <v>28</v>
      </c>
      <c r="E25" s="114"/>
      <c r="F25" s="69" t="s">
        <v>22</v>
      </c>
      <c r="G25" s="70" t="s">
        <v>30</v>
      </c>
      <c r="H25" s="70" t="s">
        <v>18</v>
      </c>
      <c r="I25" s="70" t="s">
        <v>14</v>
      </c>
      <c r="J25" s="68">
        <v>115</v>
      </c>
      <c r="K25" s="89">
        <f>0</f>
        <v>0</v>
      </c>
      <c r="L25" s="23">
        <f t="shared" si="7"/>
        <v>0</v>
      </c>
      <c r="M25" s="24" t="str">
        <f t="shared" si="8"/>
        <v>OK</v>
      </c>
      <c r="N25" s="42"/>
      <c r="O25" s="42"/>
      <c r="P25" s="42"/>
      <c r="Q25" s="41"/>
      <c r="R25" s="51"/>
      <c r="S25" s="50"/>
      <c r="T25" s="50"/>
      <c r="U25" s="48"/>
      <c r="V25" s="33"/>
      <c r="W25" s="34"/>
      <c r="X25" s="31"/>
      <c r="Y25" s="34"/>
      <c r="Z25" s="32"/>
      <c r="AA25" s="32"/>
      <c r="AB25" s="32"/>
      <c r="AC25" s="32"/>
      <c r="AD25" s="32"/>
      <c r="AE25" s="32"/>
    </row>
    <row r="26" spans="1:31" s="7" customFormat="1" ht="30.1" customHeight="1" x14ac:dyDescent="0.25">
      <c r="A26" s="118"/>
      <c r="B26" s="114" t="s">
        <v>28</v>
      </c>
      <c r="C26" s="115">
        <v>15</v>
      </c>
      <c r="D26" s="71">
        <v>29</v>
      </c>
      <c r="E26" s="114" t="s">
        <v>16</v>
      </c>
      <c r="F26" s="69" t="s">
        <v>22</v>
      </c>
      <c r="G26" s="70" t="s">
        <v>29</v>
      </c>
      <c r="H26" s="70" t="s">
        <v>12</v>
      </c>
      <c r="I26" s="70" t="s">
        <v>14</v>
      </c>
      <c r="J26" s="68">
        <v>5.9</v>
      </c>
      <c r="K26" s="89">
        <f>0</f>
        <v>0</v>
      </c>
      <c r="L26" s="23">
        <f t="shared" si="7"/>
        <v>0</v>
      </c>
      <c r="M26" s="24" t="str">
        <f t="shared" si="8"/>
        <v>OK</v>
      </c>
      <c r="N26" s="42"/>
      <c r="O26" s="42"/>
      <c r="P26" s="41"/>
      <c r="Q26" s="41"/>
      <c r="R26" s="50"/>
      <c r="S26" s="50"/>
      <c r="T26" s="50"/>
      <c r="U26" s="48"/>
      <c r="V26" s="33"/>
      <c r="W26" s="34"/>
      <c r="X26" s="33"/>
      <c r="Y26" s="34"/>
      <c r="Z26" s="32"/>
      <c r="AA26" s="32"/>
      <c r="AB26" s="32"/>
      <c r="AC26" s="32"/>
      <c r="AD26" s="32"/>
      <c r="AE26" s="32"/>
    </row>
    <row r="27" spans="1:31" s="7" customFormat="1" ht="30.1" customHeight="1" x14ac:dyDescent="0.25">
      <c r="A27" s="118"/>
      <c r="B27" s="114"/>
      <c r="C27" s="115"/>
      <c r="D27" s="71">
        <v>30</v>
      </c>
      <c r="E27" s="114"/>
      <c r="F27" s="69" t="s">
        <v>22</v>
      </c>
      <c r="G27" s="70" t="s">
        <v>30</v>
      </c>
      <c r="H27" s="70" t="s">
        <v>18</v>
      </c>
      <c r="I27" s="70" t="s">
        <v>14</v>
      </c>
      <c r="J27" s="68">
        <v>600</v>
      </c>
      <c r="K27" s="89">
        <f>0</f>
        <v>0</v>
      </c>
      <c r="L27" s="23">
        <f t="shared" si="7"/>
        <v>0</v>
      </c>
      <c r="M27" s="24" t="str">
        <f t="shared" si="8"/>
        <v>OK</v>
      </c>
      <c r="N27" s="42"/>
      <c r="O27" s="42"/>
      <c r="P27" s="41"/>
      <c r="Q27" s="41"/>
      <c r="R27" s="50"/>
      <c r="S27" s="50"/>
      <c r="T27" s="50"/>
      <c r="U27" s="48"/>
      <c r="V27" s="33"/>
      <c r="W27" s="34"/>
      <c r="X27" s="33"/>
      <c r="Y27" s="34"/>
      <c r="Z27" s="32"/>
      <c r="AA27" s="32"/>
      <c r="AB27" s="32"/>
      <c r="AC27" s="32"/>
      <c r="AD27" s="32"/>
      <c r="AE27" s="32"/>
    </row>
    <row r="28" spans="1:31" s="7" customFormat="1" ht="30.1" customHeight="1" x14ac:dyDescent="0.25">
      <c r="A28" s="118"/>
      <c r="B28" s="114" t="s">
        <v>28</v>
      </c>
      <c r="C28" s="115">
        <v>16</v>
      </c>
      <c r="D28" s="71">
        <v>31</v>
      </c>
      <c r="E28" s="114" t="s">
        <v>17</v>
      </c>
      <c r="F28" s="69" t="s">
        <v>22</v>
      </c>
      <c r="G28" s="70" t="s">
        <v>29</v>
      </c>
      <c r="H28" s="70" t="s">
        <v>12</v>
      </c>
      <c r="I28" s="70" t="s">
        <v>14</v>
      </c>
      <c r="J28" s="68">
        <v>11.44</v>
      </c>
      <c r="K28" s="89">
        <f>0</f>
        <v>0</v>
      </c>
      <c r="L28" s="23">
        <f t="shared" si="7"/>
        <v>0</v>
      </c>
      <c r="M28" s="24" t="str">
        <f t="shared" si="8"/>
        <v>OK</v>
      </c>
      <c r="N28" s="42"/>
      <c r="O28" s="42"/>
      <c r="P28" s="41"/>
      <c r="Q28" s="42"/>
      <c r="R28" s="50"/>
      <c r="S28" s="51"/>
      <c r="T28" s="50"/>
      <c r="U28" s="48"/>
      <c r="V28" s="33"/>
      <c r="W28" s="34"/>
      <c r="X28" s="31"/>
      <c r="Y28" s="34"/>
      <c r="Z28" s="32"/>
      <c r="AA28" s="32"/>
      <c r="AB28" s="32"/>
      <c r="AC28" s="32"/>
      <c r="AD28" s="32"/>
      <c r="AE28" s="32"/>
    </row>
    <row r="29" spans="1:31" s="7" customFormat="1" ht="30.1" customHeight="1" x14ac:dyDescent="0.25">
      <c r="A29" s="118"/>
      <c r="B29" s="114"/>
      <c r="C29" s="115"/>
      <c r="D29" s="71">
        <v>32</v>
      </c>
      <c r="E29" s="114"/>
      <c r="F29" s="69" t="s">
        <v>22</v>
      </c>
      <c r="G29" s="70" t="s">
        <v>30</v>
      </c>
      <c r="H29" s="70" t="s">
        <v>18</v>
      </c>
      <c r="I29" s="70" t="s">
        <v>14</v>
      </c>
      <c r="J29" s="68">
        <v>800</v>
      </c>
      <c r="K29" s="89">
        <f>0</f>
        <v>0</v>
      </c>
      <c r="L29" s="23">
        <f t="shared" si="7"/>
        <v>0</v>
      </c>
      <c r="M29" s="24" t="str">
        <f t="shared" si="8"/>
        <v>OK</v>
      </c>
      <c r="N29" s="42"/>
      <c r="O29" s="42"/>
      <c r="P29" s="41"/>
      <c r="Q29" s="42"/>
      <c r="R29" s="50"/>
      <c r="S29" s="51"/>
      <c r="T29" s="50"/>
      <c r="U29" s="48"/>
      <c r="V29" s="33"/>
      <c r="W29" s="34"/>
      <c r="X29" s="31"/>
      <c r="Y29" s="34"/>
      <c r="Z29" s="32"/>
      <c r="AA29" s="32"/>
      <c r="AB29" s="32"/>
      <c r="AC29" s="32"/>
      <c r="AD29" s="32"/>
      <c r="AE29" s="32"/>
    </row>
    <row r="30" spans="1:31" ht="30.1" customHeight="1" x14ac:dyDescent="0.25">
      <c r="A30" s="118"/>
      <c r="B30" s="114" t="s">
        <v>48</v>
      </c>
      <c r="C30" s="115">
        <v>17</v>
      </c>
      <c r="D30" s="71">
        <v>33</v>
      </c>
      <c r="E30" s="114" t="s">
        <v>13</v>
      </c>
      <c r="F30" s="69" t="s">
        <v>22</v>
      </c>
      <c r="G30" s="70" t="s">
        <v>29</v>
      </c>
      <c r="H30" s="70" t="s">
        <v>12</v>
      </c>
      <c r="I30" s="70" t="s">
        <v>14</v>
      </c>
      <c r="J30" s="68">
        <v>10.25</v>
      </c>
      <c r="K30" s="89">
        <f>0</f>
        <v>0</v>
      </c>
      <c r="L30" s="23">
        <f t="shared" si="7"/>
        <v>0</v>
      </c>
      <c r="M30" s="24" t="str">
        <f t="shared" si="8"/>
        <v>OK</v>
      </c>
      <c r="N30" s="45"/>
      <c r="O30" s="43"/>
      <c r="P30" s="44"/>
      <c r="Q30" s="44"/>
      <c r="R30" s="52"/>
      <c r="S30" s="52"/>
      <c r="T30" s="52"/>
      <c r="U30" s="52"/>
      <c r="V30" s="36"/>
      <c r="W30" s="36"/>
      <c r="X30" s="37"/>
      <c r="Y30" s="37"/>
      <c r="Z30" s="37"/>
      <c r="AA30" s="37"/>
      <c r="AB30" s="37"/>
      <c r="AC30" s="37"/>
      <c r="AD30" s="37"/>
      <c r="AE30" s="37"/>
    </row>
    <row r="31" spans="1:31" ht="30.1" customHeight="1" x14ac:dyDescent="0.25">
      <c r="A31" s="119"/>
      <c r="B31" s="114"/>
      <c r="C31" s="115"/>
      <c r="D31" s="71">
        <v>34</v>
      </c>
      <c r="E31" s="114"/>
      <c r="F31" s="69" t="s">
        <v>22</v>
      </c>
      <c r="G31" s="70" t="s">
        <v>30</v>
      </c>
      <c r="H31" s="70" t="s">
        <v>18</v>
      </c>
      <c r="I31" s="70" t="s">
        <v>14</v>
      </c>
      <c r="J31" s="68">
        <v>750</v>
      </c>
      <c r="K31" s="89">
        <f>0</f>
        <v>0</v>
      </c>
      <c r="L31" s="23">
        <f t="shared" si="7"/>
        <v>0</v>
      </c>
      <c r="M31" s="24" t="str">
        <f t="shared" si="8"/>
        <v>OK</v>
      </c>
      <c r="N31" s="44"/>
      <c r="O31" s="44"/>
      <c r="P31" s="44"/>
      <c r="Q31" s="44"/>
      <c r="R31" s="52"/>
      <c r="S31" s="52"/>
      <c r="T31" s="52"/>
      <c r="U31" s="52"/>
      <c r="V31" s="36"/>
      <c r="W31" s="36"/>
      <c r="X31" s="37"/>
      <c r="Y31" s="37"/>
      <c r="Z31" s="37"/>
      <c r="AA31" s="37"/>
      <c r="AB31" s="37"/>
      <c r="AC31" s="37"/>
      <c r="AD31" s="37"/>
      <c r="AE31" s="37"/>
    </row>
    <row r="32" spans="1:31" ht="30.1" customHeight="1" x14ac:dyDescent="0.25">
      <c r="A32" s="117" t="s">
        <v>35</v>
      </c>
      <c r="B32" s="114" t="s">
        <v>49</v>
      </c>
      <c r="C32" s="115">
        <v>18</v>
      </c>
      <c r="D32" s="71">
        <v>35</v>
      </c>
      <c r="E32" s="114" t="s">
        <v>15</v>
      </c>
      <c r="F32" s="69" t="s">
        <v>22</v>
      </c>
      <c r="G32" s="70" t="s">
        <v>29</v>
      </c>
      <c r="H32" s="70" t="s">
        <v>12</v>
      </c>
      <c r="I32" s="70" t="s">
        <v>14</v>
      </c>
      <c r="J32" s="68">
        <v>9.19</v>
      </c>
      <c r="K32" s="89">
        <f>0</f>
        <v>0</v>
      </c>
      <c r="L32" s="23">
        <f t="shared" si="7"/>
        <v>0</v>
      </c>
      <c r="M32" s="24" t="str">
        <f t="shared" si="8"/>
        <v>OK</v>
      </c>
      <c r="N32" s="44"/>
      <c r="O32" s="44"/>
      <c r="P32" s="44"/>
      <c r="Q32" s="44"/>
      <c r="R32" s="52"/>
      <c r="S32" s="52"/>
      <c r="T32" s="52"/>
      <c r="U32" s="52"/>
      <c r="V32" s="40"/>
      <c r="W32" s="40"/>
      <c r="X32" s="39"/>
      <c r="Y32" s="39"/>
      <c r="Z32" s="39"/>
      <c r="AA32" s="39"/>
      <c r="AB32" s="39"/>
      <c r="AC32" s="39"/>
      <c r="AD32" s="39"/>
      <c r="AE32" s="39"/>
    </row>
    <row r="33" spans="1:31" ht="30.1" customHeight="1" x14ac:dyDescent="0.25">
      <c r="A33" s="118"/>
      <c r="B33" s="114"/>
      <c r="C33" s="115"/>
      <c r="D33" s="71">
        <v>36</v>
      </c>
      <c r="E33" s="114"/>
      <c r="F33" s="69" t="s">
        <v>22</v>
      </c>
      <c r="G33" s="70" t="s">
        <v>30</v>
      </c>
      <c r="H33" s="70" t="s">
        <v>18</v>
      </c>
      <c r="I33" s="70" t="s">
        <v>14</v>
      </c>
      <c r="J33" s="68">
        <v>1698.99</v>
      </c>
      <c r="K33" s="89">
        <f>0</f>
        <v>0</v>
      </c>
      <c r="L33" s="23">
        <f t="shared" si="7"/>
        <v>0</v>
      </c>
      <c r="M33" s="24" t="str">
        <f t="shared" si="8"/>
        <v>OK</v>
      </c>
      <c r="N33" s="44"/>
      <c r="O33" s="44"/>
      <c r="P33" s="44"/>
      <c r="Q33" s="44"/>
      <c r="R33" s="52"/>
      <c r="S33" s="52"/>
      <c r="T33" s="52"/>
      <c r="U33" s="52"/>
      <c r="V33" s="40"/>
      <c r="W33" s="40"/>
      <c r="X33" s="39"/>
      <c r="Y33" s="39"/>
      <c r="Z33" s="39"/>
      <c r="AA33" s="39"/>
      <c r="AB33" s="39"/>
      <c r="AC33" s="39"/>
      <c r="AD33" s="39"/>
      <c r="AE33" s="39"/>
    </row>
    <row r="34" spans="1:31" ht="30.1" customHeight="1" x14ac:dyDescent="0.25">
      <c r="A34" s="118"/>
      <c r="B34" s="114" t="s">
        <v>48</v>
      </c>
      <c r="C34" s="115">
        <v>19</v>
      </c>
      <c r="D34" s="71">
        <v>37</v>
      </c>
      <c r="E34" s="114" t="s">
        <v>17</v>
      </c>
      <c r="F34" s="69" t="s">
        <v>22</v>
      </c>
      <c r="G34" s="70" t="s">
        <v>29</v>
      </c>
      <c r="H34" s="70" t="s">
        <v>12</v>
      </c>
      <c r="I34" s="70" t="s">
        <v>14</v>
      </c>
      <c r="J34" s="68">
        <v>15.2</v>
      </c>
      <c r="K34" s="89">
        <f>0</f>
        <v>0</v>
      </c>
      <c r="L34" s="23">
        <f t="shared" si="7"/>
        <v>0</v>
      </c>
      <c r="M34" s="24" t="str">
        <f t="shared" si="8"/>
        <v>OK</v>
      </c>
      <c r="N34" s="44"/>
      <c r="O34" s="44"/>
      <c r="P34" s="44"/>
      <c r="Q34" s="44"/>
      <c r="R34" s="52"/>
      <c r="S34" s="52"/>
      <c r="T34" s="52"/>
      <c r="U34" s="52"/>
      <c r="V34" s="40"/>
      <c r="W34" s="40"/>
      <c r="X34" s="39"/>
      <c r="Y34" s="39"/>
      <c r="Z34" s="39"/>
      <c r="AA34" s="39"/>
      <c r="AB34" s="39"/>
      <c r="AC34" s="39"/>
      <c r="AD34" s="39"/>
      <c r="AE34" s="39"/>
    </row>
    <row r="35" spans="1:31" ht="30.1" customHeight="1" x14ac:dyDescent="0.25">
      <c r="A35" s="119"/>
      <c r="B35" s="114"/>
      <c r="C35" s="116"/>
      <c r="D35" s="71">
        <v>38</v>
      </c>
      <c r="E35" s="114"/>
      <c r="F35" s="69" t="s">
        <v>22</v>
      </c>
      <c r="G35" s="70" t="s">
        <v>30</v>
      </c>
      <c r="H35" s="70" t="s">
        <v>18</v>
      </c>
      <c r="I35" s="70" t="s">
        <v>14</v>
      </c>
      <c r="J35" s="68">
        <v>1000</v>
      </c>
      <c r="K35" s="89">
        <f>0</f>
        <v>0</v>
      </c>
      <c r="L35" s="23">
        <f t="shared" si="7"/>
        <v>0</v>
      </c>
      <c r="M35" s="24" t="str">
        <f t="shared" si="8"/>
        <v>OK</v>
      </c>
      <c r="N35" s="44"/>
      <c r="O35" s="44"/>
      <c r="P35" s="44"/>
      <c r="Q35" s="44"/>
      <c r="R35" s="52"/>
      <c r="S35" s="52"/>
      <c r="T35" s="52"/>
      <c r="U35" s="52"/>
      <c r="V35" s="40"/>
      <c r="W35" s="40"/>
      <c r="X35" s="39"/>
      <c r="Y35" s="39"/>
      <c r="Z35" s="39"/>
      <c r="AA35" s="39"/>
      <c r="AB35" s="39"/>
      <c r="AC35" s="39"/>
      <c r="AD35" s="39"/>
      <c r="AE35" s="39"/>
    </row>
    <row r="36" spans="1:31" ht="30.1" customHeight="1" x14ac:dyDescent="0.25">
      <c r="A36" s="117" t="s">
        <v>50</v>
      </c>
      <c r="B36" s="114" t="s">
        <v>51</v>
      </c>
      <c r="C36" s="115">
        <v>20</v>
      </c>
      <c r="D36" s="71">
        <v>39</v>
      </c>
      <c r="E36" s="114" t="s">
        <v>15</v>
      </c>
      <c r="F36" s="69" t="s">
        <v>22</v>
      </c>
      <c r="G36" s="70" t="s">
        <v>29</v>
      </c>
      <c r="H36" s="70" t="s">
        <v>12</v>
      </c>
      <c r="I36" s="70" t="s">
        <v>14</v>
      </c>
      <c r="J36" s="68">
        <v>9.16</v>
      </c>
      <c r="K36" s="89">
        <f>0</f>
        <v>0</v>
      </c>
      <c r="L36" s="23">
        <f t="shared" si="7"/>
        <v>0</v>
      </c>
      <c r="M36" s="24" t="str">
        <f t="shared" si="8"/>
        <v>OK</v>
      </c>
      <c r="N36" s="44"/>
      <c r="O36" s="44"/>
      <c r="P36" s="44"/>
      <c r="Q36" s="44"/>
      <c r="R36" s="52"/>
      <c r="S36" s="52"/>
      <c r="T36" s="52"/>
      <c r="U36" s="52"/>
      <c r="V36" s="40"/>
      <c r="W36" s="40"/>
      <c r="X36" s="39"/>
      <c r="Y36" s="39"/>
      <c r="Z36" s="39"/>
      <c r="AA36" s="39"/>
      <c r="AB36" s="39"/>
      <c r="AC36" s="39"/>
      <c r="AD36" s="39"/>
      <c r="AE36" s="39"/>
    </row>
    <row r="37" spans="1:31" ht="30.1" customHeight="1" x14ac:dyDescent="0.25">
      <c r="A37" s="118"/>
      <c r="B37" s="114"/>
      <c r="C37" s="116"/>
      <c r="D37" s="71">
        <v>40</v>
      </c>
      <c r="E37" s="114"/>
      <c r="F37" s="69" t="s">
        <v>22</v>
      </c>
      <c r="G37" s="70" t="s">
        <v>30</v>
      </c>
      <c r="H37" s="70" t="s">
        <v>18</v>
      </c>
      <c r="I37" s="70" t="s">
        <v>14</v>
      </c>
      <c r="J37" s="68">
        <v>1700</v>
      </c>
      <c r="K37" s="89">
        <f>0</f>
        <v>0</v>
      </c>
      <c r="L37" s="23">
        <f t="shared" si="7"/>
        <v>0</v>
      </c>
      <c r="M37" s="24" t="str">
        <f t="shared" si="8"/>
        <v>OK</v>
      </c>
      <c r="N37" s="44"/>
      <c r="O37" s="44"/>
      <c r="P37" s="44"/>
      <c r="Q37" s="44"/>
      <c r="R37" s="52"/>
      <c r="S37" s="52"/>
      <c r="T37" s="52"/>
      <c r="U37" s="52"/>
      <c r="V37" s="40"/>
      <c r="W37" s="40"/>
      <c r="X37" s="39"/>
      <c r="Y37" s="39"/>
      <c r="Z37" s="39"/>
      <c r="AA37" s="39"/>
      <c r="AB37" s="39"/>
      <c r="AC37" s="39"/>
      <c r="AD37" s="39"/>
      <c r="AE37" s="39"/>
    </row>
    <row r="38" spans="1:31" ht="30.1" customHeight="1" x14ac:dyDescent="0.25">
      <c r="A38" s="118"/>
      <c r="B38" s="114" t="s">
        <v>51</v>
      </c>
      <c r="C38" s="115">
        <v>21</v>
      </c>
      <c r="D38" s="71">
        <v>41</v>
      </c>
      <c r="E38" s="114" t="s">
        <v>16</v>
      </c>
      <c r="F38" s="69" t="s">
        <v>22</v>
      </c>
      <c r="G38" s="70" t="s">
        <v>29</v>
      </c>
      <c r="H38" s="70" t="s">
        <v>12</v>
      </c>
      <c r="I38" s="70" t="s">
        <v>14</v>
      </c>
      <c r="J38" s="68">
        <v>13.05</v>
      </c>
      <c r="K38" s="89">
        <f>0</f>
        <v>0</v>
      </c>
      <c r="L38" s="23">
        <f t="shared" si="7"/>
        <v>0</v>
      </c>
      <c r="M38" s="24" t="str">
        <f t="shared" si="8"/>
        <v>OK</v>
      </c>
      <c r="N38" s="44"/>
      <c r="O38" s="44"/>
      <c r="P38" s="44"/>
      <c r="Q38" s="44"/>
      <c r="R38" s="52"/>
      <c r="S38" s="52"/>
      <c r="T38" s="52"/>
      <c r="U38" s="52"/>
      <c r="V38" s="40"/>
      <c r="W38" s="40"/>
      <c r="X38" s="39"/>
      <c r="Y38" s="39"/>
      <c r="Z38" s="39"/>
      <c r="AA38" s="39"/>
      <c r="AB38" s="39"/>
      <c r="AC38" s="39"/>
      <c r="AD38" s="39"/>
      <c r="AE38" s="39"/>
    </row>
    <row r="39" spans="1:31" ht="30.1" customHeight="1" x14ac:dyDescent="0.25">
      <c r="A39" s="118"/>
      <c r="B39" s="114"/>
      <c r="C39" s="116"/>
      <c r="D39" s="71">
        <v>42</v>
      </c>
      <c r="E39" s="114"/>
      <c r="F39" s="69" t="s">
        <v>22</v>
      </c>
      <c r="G39" s="70" t="s">
        <v>30</v>
      </c>
      <c r="H39" s="70" t="s">
        <v>18</v>
      </c>
      <c r="I39" s="70" t="s">
        <v>14</v>
      </c>
      <c r="J39" s="68">
        <v>2100</v>
      </c>
      <c r="K39" s="89">
        <f>0</f>
        <v>0</v>
      </c>
      <c r="L39" s="23">
        <f t="shared" si="7"/>
        <v>0</v>
      </c>
      <c r="M39" s="24" t="str">
        <f t="shared" si="8"/>
        <v>OK</v>
      </c>
      <c r="N39" s="44"/>
      <c r="O39" s="44"/>
      <c r="P39" s="44"/>
      <c r="Q39" s="44"/>
      <c r="R39" s="52"/>
      <c r="S39" s="52"/>
      <c r="T39" s="52"/>
      <c r="U39" s="52"/>
      <c r="V39" s="40"/>
      <c r="W39" s="40"/>
      <c r="X39" s="39"/>
      <c r="Y39" s="39"/>
      <c r="Z39" s="39"/>
      <c r="AA39" s="39"/>
      <c r="AB39" s="39"/>
      <c r="AC39" s="39"/>
      <c r="AD39" s="39"/>
      <c r="AE39" s="39"/>
    </row>
    <row r="40" spans="1:31" ht="30.1" customHeight="1" x14ac:dyDescent="0.25">
      <c r="A40" s="118"/>
      <c r="B40" s="114" t="s">
        <v>28</v>
      </c>
      <c r="C40" s="115">
        <v>22</v>
      </c>
      <c r="D40" s="71">
        <v>43</v>
      </c>
      <c r="E40" s="114" t="s">
        <v>17</v>
      </c>
      <c r="F40" s="69" t="s">
        <v>22</v>
      </c>
      <c r="G40" s="70" t="s">
        <v>29</v>
      </c>
      <c r="H40" s="70" t="s">
        <v>12</v>
      </c>
      <c r="I40" s="70" t="s">
        <v>14</v>
      </c>
      <c r="J40" s="68">
        <v>17.420000000000002</v>
      </c>
      <c r="K40" s="89">
        <f>0</f>
        <v>0</v>
      </c>
      <c r="L40" s="23">
        <f t="shared" si="7"/>
        <v>0</v>
      </c>
      <c r="M40" s="24" t="str">
        <f t="shared" si="8"/>
        <v>OK</v>
      </c>
      <c r="N40" s="44"/>
      <c r="O40" s="44"/>
      <c r="P40" s="44"/>
      <c r="Q40" s="44"/>
      <c r="R40" s="52"/>
      <c r="S40" s="52"/>
      <c r="T40" s="52"/>
      <c r="U40" s="52"/>
      <c r="V40" s="40"/>
      <c r="W40" s="40"/>
      <c r="X40" s="39"/>
      <c r="Y40" s="39"/>
      <c r="Z40" s="39"/>
      <c r="AA40" s="39"/>
      <c r="AB40" s="39"/>
      <c r="AC40" s="39"/>
      <c r="AD40" s="39"/>
      <c r="AE40" s="39"/>
    </row>
    <row r="41" spans="1:31" ht="30.1" customHeight="1" x14ac:dyDescent="0.25">
      <c r="A41" s="118"/>
      <c r="B41" s="114"/>
      <c r="C41" s="116"/>
      <c r="D41" s="71">
        <v>44</v>
      </c>
      <c r="E41" s="114"/>
      <c r="F41" s="69" t="s">
        <v>22</v>
      </c>
      <c r="G41" s="70" t="s">
        <v>30</v>
      </c>
      <c r="H41" s="70" t="s">
        <v>18</v>
      </c>
      <c r="I41" s="70" t="s">
        <v>14</v>
      </c>
      <c r="J41" s="68">
        <v>1500</v>
      </c>
      <c r="K41" s="89">
        <f>0</f>
        <v>0</v>
      </c>
      <c r="L41" s="23">
        <f t="shared" si="7"/>
        <v>0</v>
      </c>
      <c r="M41" s="24" t="str">
        <f t="shared" si="8"/>
        <v>OK</v>
      </c>
      <c r="N41" s="44"/>
      <c r="O41" s="44"/>
      <c r="P41" s="44"/>
      <c r="Q41" s="44"/>
      <c r="R41" s="52"/>
      <c r="S41" s="52"/>
      <c r="T41" s="52"/>
      <c r="U41" s="52"/>
      <c r="V41" s="40"/>
      <c r="W41" s="40"/>
      <c r="X41" s="39"/>
      <c r="Y41" s="39"/>
      <c r="Z41" s="39"/>
      <c r="AA41" s="39"/>
      <c r="AB41" s="39"/>
      <c r="AC41" s="39"/>
      <c r="AD41" s="39"/>
      <c r="AE41" s="39"/>
    </row>
    <row r="42" spans="1:31" s="7" customFormat="1" ht="30.1" customHeight="1" x14ac:dyDescent="0.25">
      <c r="A42" s="118"/>
      <c r="B42" s="114" t="s">
        <v>52</v>
      </c>
      <c r="C42" s="115">
        <v>23</v>
      </c>
      <c r="D42" s="71">
        <v>45</v>
      </c>
      <c r="E42" s="114" t="s">
        <v>13</v>
      </c>
      <c r="F42" s="69" t="s">
        <v>22</v>
      </c>
      <c r="G42" s="70" t="s">
        <v>29</v>
      </c>
      <c r="H42" s="70" t="s">
        <v>12</v>
      </c>
      <c r="I42" s="70" t="s">
        <v>14</v>
      </c>
      <c r="J42" s="68">
        <v>16.2</v>
      </c>
      <c r="K42" s="89">
        <f>0</f>
        <v>0</v>
      </c>
      <c r="L42" s="23">
        <f t="shared" si="6"/>
        <v>0</v>
      </c>
      <c r="M42" s="24" t="str">
        <f t="shared" si="5"/>
        <v>OK</v>
      </c>
      <c r="N42" s="42"/>
      <c r="O42" s="42"/>
      <c r="P42" s="42"/>
      <c r="Q42" s="41"/>
      <c r="R42" s="51"/>
      <c r="S42" s="50"/>
      <c r="T42" s="50"/>
      <c r="U42" s="48"/>
      <c r="V42" s="33"/>
      <c r="W42" s="34"/>
      <c r="X42" s="31"/>
      <c r="Y42" s="34"/>
      <c r="Z42" s="32"/>
      <c r="AA42" s="32"/>
      <c r="AB42" s="32"/>
      <c r="AC42" s="32"/>
      <c r="AD42" s="32"/>
      <c r="AE42" s="32"/>
    </row>
    <row r="43" spans="1:31" s="7" customFormat="1" ht="30.1" customHeight="1" x14ac:dyDescent="0.25">
      <c r="A43" s="118"/>
      <c r="B43" s="114"/>
      <c r="C43" s="116"/>
      <c r="D43" s="71">
        <v>46</v>
      </c>
      <c r="E43" s="114"/>
      <c r="F43" s="69" t="s">
        <v>22</v>
      </c>
      <c r="G43" s="70" t="s">
        <v>30</v>
      </c>
      <c r="H43" s="70" t="s">
        <v>18</v>
      </c>
      <c r="I43" s="70" t="s">
        <v>14</v>
      </c>
      <c r="J43" s="68">
        <v>2648</v>
      </c>
      <c r="K43" s="89">
        <f>0</f>
        <v>0</v>
      </c>
      <c r="L43" s="23">
        <f t="shared" si="6"/>
        <v>0</v>
      </c>
      <c r="M43" s="24" t="str">
        <f t="shared" si="5"/>
        <v>OK</v>
      </c>
      <c r="N43" s="42"/>
      <c r="O43" s="42"/>
      <c r="P43" s="42"/>
      <c r="Q43" s="41"/>
      <c r="R43" s="51"/>
      <c r="S43" s="50"/>
      <c r="T43" s="50"/>
      <c r="U43" s="48"/>
      <c r="V43" s="33"/>
      <c r="W43" s="34"/>
      <c r="X43" s="31"/>
      <c r="Y43" s="34"/>
      <c r="Z43" s="32"/>
      <c r="AA43" s="32"/>
      <c r="AB43" s="32"/>
      <c r="AC43" s="32"/>
      <c r="AD43" s="32"/>
      <c r="AE43" s="32"/>
    </row>
    <row r="44" spans="1:31" s="7" customFormat="1" ht="30.1" customHeight="1" x14ac:dyDescent="0.25">
      <c r="A44" s="118"/>
      <c r="B44" s="114" t="s">
        <v>53</v>
      </c>
      <c r="C44" s="115">
        <v>24</v>
      </c>
      <c r="D44" s="71">
        <v>47</v>
      </c>
      <c r="E44" s="114" t="s">
        <v>54</v>
      </c>
      <c r="F44" s="69" t="s">
        <v>22</v>
      </c>
      <c r="G44" s="70" t="s">
        <v>29</v>
      </c>
      <c r="H44" s="70" t="s">
        <v>12</v>
      </c>
      <c r="I44" s="70" t="s">
        <v>14</v>
      </c>
      <c r="J44" s="68">
        <v>17.09</v>
      </c>
      <c r="K44" s="89">
        <f>0</f>
        <v>0</v>
      </c>
      <c r="L44" s="23">
        <f t="shared" si="6"/>
        <v>0</v>
      </c>
      <c r="M44" s="24" t="str">
        <f t="shared" ref="M44:M47" si="11">IF(L44&lt;0,"ATENÇÃO","OK")</f>
        <v>OK</v>
      </c>
      <c r="N44" s="42"/>
      <c r="O44" s="42"/>
      <c r="P44" s="41"/>
      <c r="Q44" s="41"/>
      <c r="R44" s="50"/>
      <c r="S44" s="50"/>
      <c r="T44" s="50"/>
      <c r="U44" s="48"/>
      <c r="V44" s="33"/>
      <c r="W44" s="34"/>
      <c r="X44" s="33"/>
      <c r="Y44" s="34"/>
      <c r="Z44" s="32"/>
      <c r="AA44" s="32"/>
      <c r="AB44" s="32"/>
      <c r="AC44" s="32"/>
      <c r="AD44" s="32"/>
      <c r="AE44" s="32"/>
    </row>
    <row r="45" spans="1:31" s="7" customFormat="1" ht="30.1" customHeight="1" x14ac:dyDescent="0.25">
      <c r="A45" s="118"/>
      <c r="B45" s="114"/>
      <c r="C45" s="116"/>
      <c r="D45" s="71">
        <v>48</v>
      </c>
      <c r="E45" s="114"/>
      <c r="F45" s="69" t="s">
        <v>22</v>
      </c>
      <c r="G45" s="70" t="s">
        <v>30</v>
      </c>
      <c r="H45" s="70" t="s">
        <v>18</v>
      </c>
      <c r="I45" s="70" t="s">
        <v>14</v>
      </c>
      <c r="J45" s="68">
        <v>2674</v>
      </c>
      <c r="K45" s="89">
        <f>0</f>
        <v>0</v>
      </c>
      <c r="L45" s="23">
        <f t="shared" si="6"/>
        <v>0</v>
      </c>
      <c r="M45" s="24" t="str">
        <f t="shared" si="11"/>
        <v>OK</v>
      </c>
      <c r="N45" s="42"/>
      <c r="O45" s="42"/>
      <c r="P45" s="41"/>
      <c r="Q45" s="41"/>
      <c r="R45" s="50"/>
      <c r="S45" s="50"/>
      <c r="T45" s="50"/>
      <c r="U45" s="48"/>
      <c r="V45" s="33"/>
      <c r="W45" s="34"/>
      <c r="X45" s="33"/>
      <c r="Y45" s="34"/>
      <c r="Z45" s="32"/>
      <c r="AA45" s="32"/>
      <c r="AB45" s="32"/>
      <c r="AC45" s="32"/>
      <c r="AD45" s="32"/>
      <c r="AE45" s="32"/>
    </row>
    <row r="46" spans="1:31" s="7" customFormat="1" ht="30.1" customHeight="1" x14ac:dyDescent="0.25">
      <c r="A46" s="118"/>
      <c r="B46" s="114" t="s">
        <v>52</v>
      </c>
      <c r="C46" s="115">
        <v>25</v>
      </c>
      <c r="D46" s="71">
        <v>49</v>
      </c>
      <c r="E46" s="114" t="s">
        <v>23</v>
      </c>
      <c r="F46" s="69" t="s">
        <v>22</v>
      </c>
      <c r="G46" s="70" t="s">
        <v>29</v>
      </c>
      <c r="H46" s="70" t="s">
        <v>12</v>
      </c>
      <c r="I46" s="70" t="s">
        <v>14</v>
      </c>
      <c r="J46" s="68">
        <v>6.93</v>
      </c>
      <c r="K46" s="89">
        <f>0</f>
        <v>0</v>
      </c>
      <c r="L46" s="23">
        <f t="shared" ref="L46:L47" si="12">K46-(SUM(N46:AE46))</f>
        <v>0</v>
      </c>
      <c r="M46" s="24" t="str">
        <f t="shared" si="11"/>
        <v>OK</v>
      </c>
      <c r="N46" s="42"/>
      <c r="O46" s="42"/>
      <c r="P46" s="41"/>
      <c r="Q46" s="42"/>
      <c r="R46" s="50"/>
      <c r="S46" s="51"/>
      <c r="T46" s="50"/>
      <c r="U46" s="48"/>
      <c r="V46" s="33"/>
      <c r="W46" s="34"/>
      <c r="X46" s="31"/>
      <c r="Y46" s="34"/>
      <c r="Z46" s="32"/>
      <c r="AA46" s="32"/>
      <c r="AB46" s="32"/>
      <c r="AC46" s="32"/>
      <c r="AD46" s="32"/>
      <c r="AE46" s="32"/>
    </row>
    <row r="47" spans="1:31" s="7" customFormat="1" ht="30.1" customHeight="1" x14ac:dyDescent="0.25">
      <c r="A47" s="119"/>
      <c r="B47" s="114"/>
      <c r="C47" s="116"/>
      <c r="D47" s="71">
        <v>50</v>
      </c>
      <c r="E47" s="114"/>
      <c r="F47" s="69" t="s">
        <v>22</v>
      </c>
      <c r="G47" s="70" t="s">
        <v>30</v>
      </c>
      <c r="H47" s="70" t="s">
        <v>18</v>
      </c>
      <c r="I47" s="70" t="s">
        <v>14</v>
      </c>
      <c r="J47" s="68">
        <v>1364</v>
      </c>
      <c r="K47" s="89">
        <f>0</f>
        <v>0</v>
      </c>
      <c r="L47" s="23">
        <f t="shared" si="12"/>
        <v>0</v>
      </c>
      <c r="M47" s="24" t="str">
        <f t="shared" si="11"/>
        <v>OK</v>
      </c>
      <c r="N47" s="42"/>
      <c r="O47" s="42"/>
      <c r="P47" s="41"/>
      <c r="Q47" s="42"/>
      <c r="R47" s="50"/>
      <c r="S47" s="51"/>
      <c r="T47" s="50"/>
      <c r="U47" s="48"/>
      <c r="V47" s="33"/>
      <c r="W47" s="34"/>
      <c r="X47" s="31"/>
      <c r="Y47" s="34"/>
      <c r="Z47" s="32"/>
      <c r="AA47" s="32"/>
      <c r="AB47" s="32"/>
      <c r="AC47" s="32"/>
      <c r="AD47" s="32"/>
      <c r="AE47" s="32"/>
    </row>
    <row r="48" spans="1:31" s="7" customFormat="1" ht="30.1" customHeight="1" x14ac:dyDescent="0.25">
      <c r="A48" s="117" t="s">
        <v>55</v>
      </c>
      <c r="B48" s="114" t="s">
        <v>49</v>
      </c>
      <c r="C48" s="115">
        <v>26</v>
      </c>
      <c r="D48" s="71">
        <v>51</v>
      </c>
      <c r="E48" s="114" t="s">
        <v>15</v>
      </c>
      <c r="F48" s="69" t="s">
        <v>22</v>
      </c>
      <c r="G48" s="70" t="s">
        <v>29</v>
      </c>
      <c r="H48" s="70" t="s">
        <v>12</v>
      </c>
      <c r="I48" s="70" t="s">
        <v>14</v>
      </c>
      <c r="J48" s="68">
        <v>8.8699999999999992</v>
      </c>
      <c r="K48" s="89">
        <f>0</f>
        <v>0</v>
      </c>
      <c r="L48" s="23">
        <f t="shared" si="6"/>
        <v>0</v>
      </c>
      <c r="M48" s="24" t="str">
        <f t="shared" ref="M48:M49" si="13">IF(L48&lt;0,"ATENÇÃO","OK")</f>
        <v>OK</v>
      </c>
      <c r="N48" s="42"/>
      <c r="O48" s="42"/>
      <c r="P48" s="41"/>
      <c r="Q48" s="42"/>
      <c r="R48" s="50"/>
      <c r="S48" s="51"/>
      <c r="T48" s="50"/>
      <c r="U48" s="48"/>
      <c r="V48" s="33"/>
      <c r="W48" s="34"/>
      <c r="X48" s="31"/>
      <c r="Y48" s="34"/>
      <c r="Z48" s="32"/>
      <c r="AA48" s="32"/>
      <c r="AB48" s="32"/>
      <c r="AC48" s="32"/>
      <c r="AD48" s="32"/>
      <c r="AE48" s="32"/>
    </row>
    <row r="49" spans="1:31" s="7" customFormat="1" ht="30.1" customHeight="1" x14ac:dyDescent="0.25">
      <c r="A49" s="118"/>
      <c r="B49" s="114"/>
      <c r="C49" s="116"/>
      <c r="D49" s="71">
        <v>52</v>
      </c>
      <c r="E49" s="114"/>
      <c r="F49" s="69" t="s">
        <v>22</v>
      </c>
      <c r="G49" s="70" t="s">
        <v>30</v>
      </c>
      <c r="H49" s="70" t="s">
        <v>18</v>
      </c>
      <c r="I49" s="70" t="s">
        <v>14</v>
      </c>
      <c r="J49" s="68">
        <v>1638.99</v>
      </c>
      <c r="K49" s="89">
        <f>0</f>
        <v>0</v>
      </c>
      <c r="L49" s="23">
        <f t="shared" si="6"/>
        <v>0</v>
      </c>
      <c r="M49" s="24" t="str">
        <f t="shared" si="13"/>
        <v>OK</v>
      </c>
      <c r="N49" s="42"/>
      <c r="O49" s="42"/>
      <c r="P49" s="41"/>
      <c r="Q49" s="42"/>
      <c r="R49" s="50"/>
      <c r="S49" s="51"/>
      <c r="T49" s="50"/>
      <c r="U49" s="48"/>
      <c r="V49" s="33"/>
      <c r="W49" s="34"/>
      <c r="X49" s="31"/>
      <c r="Y49" s="34"/>
      <c r="Z49" s="32"/>
      <c r="AA49" s="32"/>
      <c r="AB49" s="32"/>
      <c r="AC49" s="32"/>
      <c r="AD49" s="32"/>
      <c r="AE49" s="32"/>
    </row>
    <row r="50" spans="1:31" ht="30.1" customHeight="1" x14ac:dyDescent="0.25">
      <c r="A50" s="118"/>
      <c r="B50" s="114" t="s">
        <v>45</v>
      </c>
      <c r="C50" s="115">
        <v>27</v>
      </c>
      <c r="D50" s="71">
        <v>53</v>
      </c>
      <c r="E50" s="114" t="s">
        <v>16</v>
      </c>
      <c r="F50" s="69" t="s">
        <v>22</v>
      </c>
      <c r="G50" s="70" t="s">
        <v>29</v>
      </c>
      <c r="H50" s="70" t="s">
        <v>12</v>
      </c>
      <c r="I50" s="70" t="s">
        <v>14</v>
      </c>
      <c r="J50" s="68">
        <v>13.18</v>
      </c>
      <c r="K50" s="89">
        <f>0</f>
        <v>0</v>
      </c>
      <c r="L50" s="23">
        <f t="shared" ref="L50:L56" si="14">K50-(SUM(N50:AE50))</f>
        <v>0</v>
      </c>
      <c r="M50" s="24" t="str">
        <f t="shared" ref="M50:M57" si="15">IF(L50&lt;0,"ATENÇÃO","OK")</f>
        <v>OK</v>
      </c>
      <c r="N50" s="45"/>
      <c r="O50" s="43"/>
      <c r="P50" s="44"/>
      <c r="Q50" s="44"/>
      <c r="R50" s="52"/>
      <c r="S50" s="52"/>
      <c r="T50" s="52"/>
      <c r="U50" s="52"/>
      <c r="V50" s="36"/>
      <c r="W50" s="36"/>
      <c r="X50" s="37"/>
      <c r="Y50" s="37"/>
      <c r="Z50" s="37"/>
      <c r="AA50" s="37"/>
      <c r="AB50" s="37"/>
      <c r="AC50" s="37"/>
      <c r="AD50" s="37"/>
      <c r="AE50" s="37"/>
    </row>
    <row r="51" spans="1:31" ht="30.1" customHeight="1" x14ac:dyDescent="0.25">
      <c r="A51" s="118"/>
      <c r="B51" s="114"/>
      <c r="C51" s="116"/>
      <c r="D51" s="71">
        <v>54</v>
      </c>
      <c r="E51" s="114"/>
      <c r="F51" s="69" t="s">
        <v>22</v>
      </c>
      <c r="G51" s="70" t="s">
        <v>30</v>
      </c>
      <c r="H51" s="70" t="s">
        <v>18</v>
      </c>
      <c r="I51" s="70" t="s">
        <v>14</v>
      </c>
      <c r="J51" s="68">
        <v>2026.99</v>
      </c>
      <c r="K51" s="89">
        <f>0</f>
        <v>0</v>
      </c>
      <c r="L51" s="23">
        <f t="shared" si="14"/>
        <v>0</v>
      </c>
      <c r="M51" s="24" t="str">
        <f t="shared" si="15"/>
        <v>OK</v>
      </c>
      <c r="N51" s="46"/>
      <c r="O51" s="46"/>
      <c r="P51" s="52"/>
      <c r="Q51" s="52"/>
      <c r="R51" s="52"/>
      <c r="S51" s="52"/>
      <c r="T51" s="52"/>
      <c r="U51" s="52"/>
      <c r="V51" s="52"/>
      <c r="W51" s="52"/>
      <c r="X51" s="49"/>
      <c r="Y51" s="49"/>
      <c r="Z51" s="49"/>
      <c r="AA51" s="49"/>
      <c r="AB51" s="49"/>
      <c r="AC51" s="49"/>
      <c r="AD51" s="49"/>
      <c r="AE51" s="49"/>
    </row>
    <row r="52" spans="1:31" ht="30.1" customHeight="1" x14ac:dyDescent="0.25">
      <c r="A52" s="118"/>
      <c r="B52" s="114" t="s">
        <v>45</v>
      </c>
      <c r="C52" s="115">
        <v>28</v>
      </c>
      <c r="D52" s="71">
        <v>55</v>
      </c>
      <c r="E52" s="114" t="s">
        <v>17</v>
      </c>
      <c r="F52" s="69" t="s">
        <v>22</v>
      </c>
      <c r="G52" s="70" t="s">
        <v>29</v>
      </c>
      <c r="H52" s="70" t="s">
        <v>12</v>
      </c>
      <c r="I52" s="70" t="s">
        <v>14</v>
      </c>
      <c r="J52" s="68">
        <v>18.78</v>
      </c>
      <c r="K52" s="89">
        <f>0</f>
        <v>0</v>
      </c>
      <c r="L52" s="23">
        <f t="shared" si="14"/>
        <v>0</v>
      </c>
      <c r="M52" s="24" t="str">
        <f t="shared" si="15"/>
        <v>OK</v>
      </c>
      <c r="N52" s="46"/>
      <c r="O52" s="46"/>
      <c r="P52" s="52"/>
      <c r="Q52" s="52"/>
      <c r="R52" s="52"/>
      <c r="S52" s="52"/>
      <c r="T52" s="52"/>
      <c r="U52" s="52"/>
      <c r="V52" s="52"/>
      <c r="W52" s="52"/>
      <c r="X52" s="49"/>
      <c r="Y52" s="49"/>
      <c r="Z52" s="49"/>
      <c r="AA52" s="49"/>
      <c r="AB52" s="49"/>
      <c r="AC52" s="49"/>
      <c r="AD52" s="49"/>
      <c r="AE52" s="49"/>
    </row>
    <row r="53" spans="1:31" ht="30.1" customHeight="1" x14ac:dyDescent="0.25">
      <c r="A53" s="118"/>
      <c r="B53" s="114"/>
      <c r="C53" s="116"/>
      <c r="D53" s="71">
        <v>56</v>
      </c>
      <c r="E53" s="114"/>
      <c r="F53" s="69" t="s">
        <v>22</v>
      </c>
      <c r="G53" s="70" t="s">
        <v>30</v>
      </c>
      <c r="H53" s="70" t="s">
        <v>18</v>
      </c>
      <c r="I53" s="70" t="s">
        <v>14</v>
      </c>
      <c r="J53" s="68">
        <v>2865.99</v>
      </c>
      <c r="K53" s="89">
        <f>0</f>
        <v>0</v>
      </c>
      <c r="L53" s="23">
        <f t="shared" si="14"/>
        <v>0</v>
      </c>
      <c r="M53" s="24" t="str">
        <f t="shared" si="15"/>
        <v>OK</v>
      </c>
      <c r="N53" s="46"/>
      <c r="O53" s="46"/>
      <c r="P53" s="52"/>
      <c r="Q53" s="52"/>
      <c r="R53" s="52"/>
      <c r="S53" s="52"/>
      <c r="T53" s="52"/>
      <c r="U53" s="52"/>
      <c r="V53" s="52"/>
      <c r="W53" s="52"/>
      <c r="X53" s="49"/>
      <c r="Y53" s="49"/>
      <c r="Z53" s="49"/>
      <c r="AA53" s="49"/>
      <c r="AB53" s="49"/>
      <c r="AC53" s="49"/>
      <c r="AD53" s="49"/>
      <c r="AE53" s="49"/>
    </row>
    <row r="54" spans="1:31" ht="30.1" customHeight="1" x14ac:dyDescent="0.25">
      <c r="A54" s="118"/>
      <c r="B54" s="114" t="s">
        <v>53</v>
      </c>
      <c r="C54" s="115">
        <v>29</v>
      </c>
      <c r="D54" s="71">
        <v>57</v>
      </c>
      <c r="E54" s="114" t="s">
        <v>13</v>
      </c>
      <c r="F54" s="69" t="s">
        <v>22</v>
      </c>
      <c r="G54" s="70" t="s">
        <v>29</v>
      </c>
      <c r="H54" s="70" t="s">
        <v>12</v>
      </c>
      <c r="I54" s="70" t="s">
        <v>14</v>
      </c>
      <c r="J54" s="68">
        <v>16.2</v>
      </c>
      <c r="K54" s="89">
        <f>0</f>
        <v>0</v>
      </c>
      <c r="L54" s="23">
        <f t="shared" si="14"/>
        <v>0</v>
      </c>
      <c r="M54" s="24" t="str">
        <f t="shared" si="15"/>
        <v>OK</v>
      </c>
      <c r="N54" s="46"/>
      <c r="O54" s="46"/>
      <c r="P54" s="52"/>
      <c r="Q54" s="52"/>
      <c r="R54" s="52"/>
      <c r="S54" s="52"/>
      <c r="T54" s="52"/>
      <c r="U54" s="52"/>
      <c r="V54" s="52"/>
      <c r="W54" s="52"/>
      <c r="X54" s="49"/>
      <c r="Y54" s="49"/>
      <c r="Z54" s="49"/>
      <c r="AA54" s="49"/>
      <c r="AB54" s="49"/>
      <c r="AC54" s="49"/>
      <c r="AD54" s="49"/>
      <c r="AE54" s="49"/>
    </row>
    <row r="55" spans="1:31" ht="30.1" customHeight="1" x14ac:dyDescent="0.25">
      <c r="A55" s="118"/>
      <c r="B55" s="114"/>
      <c r="C55" s="116"/>
      <c r="D55" s="71">
        <v>58</v>
      </c>
      <c r="E55" s="114"/>
      <c r="F55" s="69" t="s">
        <v>22</v>
      </c>
      <c r="G55" s="70" t="s">
        <v>30</v>
      </c>
      <c r="H55" s="70" t="s">
        <v>18</v>
      </c>
      <c r="I55" s="70" t="s">
        <v>14</v>
      </c>
      <c r="J55" s="68">
        <v>2648</v>
      </c>
      <c r="K55" s="89">
        <f>0</f>
        <v>0</v>
      </c>
      <c r="L55" s="23">
        <f t="shared" si="14"/>
        <v>0</v>
      </c>
      <c r="M55" s="24" t="str">
        <f t="shared" si="15"/>
        <v>OK</v>
      </c>
      <c r="N55" s="46"/>
      <c r="O55" s="46"/>
      <c r="P55" s="52"/>
      <c r="Q55" s="52"/>
      <c r="R55" s="52"/>
      <c r="S55" s="52"/>
      <c r="T55" s="52"/>
      <c r="U55" s="52"/>
      <c r="V55" s="52"/>
      <c r="W55" s="52"/>
      <c r="X55" s="49"/>
      <c r="Y55" s="49"/>
      <c r="Z55" s="49"/>
      <c r="AA55" s="49"/>
      <c r="AB55" s="49"/>
      <c r="AC55" s="49"/>
      <c r="AD55" s="49"/>
      <c r="AE55" s="49"/>
    </row>
    <row r="56" spans="1:31" ht="30.1" customHeight="1" x14ac:dyDescent="0.25">
      <c r="A56" s="118"/>
      <c r="B56" s="114" t="s">
        <v>52</v>
      </c>
      <c r="C56" s="115">
        <v>31</v>
      </c>
      <c r="D56" s="71">
        <v>61</v>
      </c>
      <c r="E56" s="114" t="s">
        <v>23</v>
      </c>
      <c r="F56" s="69" t="s">
        <v>22</v>
      </c>
      <c r="G56" s="70" t="s">
        <v>29</v>
      </c>
      <c r="H56" s="70" t="s">
        <v>12</v>
      </c>
      <c r="I56" s="70" t="s">
        <v>14</v>
      </c>
      <c r="J56" s="68">
        <v>6.93</v>
      </c>
      <c r="K56" s="89">
        <f>0</f>
        <v>0</v>
      </c>
      <c r="L56" s="23">
        <f t="shared" si="14"/>
        <v>0</v>
      </c>
      <c r="M56" s="24" t="str">
        <f t="shared" si="15"/>
        <v>OK</v>
      </c>
      <c r="N56" s="46"/>
      <c r="O56" s="46"/>
      <c r="P56" s="52"/>
      <c r="Q56" s="52"/>
      <c r="R56" s="52"/>
      <c r="S56" s="52"/>
      <c r="T56" s="52"/>
      <c r="U56" s="52"/>
      <c r="V56" s="52"/>
      <c r="W56" s="52"/>
      <c r="X56" s="49"/>
      <c r="Y56" s="49"/>
      <c r="Z56" s="49"/>
      <c r="AA56" s="49"/>
      <c r="AB56" s="49"/>
      <c r="AC56" s="49"/>
      <c r="AD56" s="49"/>
      <c r="AE56" s="49"/>
    </row>
    <row r="57" spans="1:31" ht="30.1" customHeight="1" x14ac:dyDescent="0.25">
      <c r="A57" s="119"/>
      <c r="B57" s="114"/>
      <c r="C57" s="115"/>
      <c r="D57" s="71">
        <v>62</v>
      </c>
      <c r="E57" s="114"/>
      <c r="F57" s="69" t="s">
        <v>22</v>
      </c>
      <c r="G57" s="70" t="s">
        <v>30</v>
      </c>
      <c r="H57" s="70" t="s">
        <v>18</v>
      </c>
      <c r="I57" s="70" t="s">
        <v>14</v>
      </c>
      <c r="J57" s="68">
        <v>1364</v>
      </c>
      <c r="K57" s="89">
        <f>0</f>
        <v>0</v>
      </c>
      <c r="L57" s="23">
        <f>K57-(SUM(N57:AE57))</f>
        <v>0</v>
      </c>
      <c r="M57" s="24" t="str">
        <f t="shared" si="15"/>
        <v>OK</v>
      </c>
      <c r="N57" s="46"/>
      <c r="O57" s="46"/>
      <c r="P57" s="52"/>
      <c r="Q57" s="52"/>
      <c r="R57" s="52"/>
      <c r="S57" s="52"/>
      <c r="T57" s="52"/>
      <c r="U57" s="52"/>
      <c r="V57" s="52"/>
      <c r="W57" s="52"/>
      <c r="X57" s="49"/>
      <c r="Y57" s="49"/>
      <c r="Z57" s="49"/>
      <c r="AA57" s="49"/>
      <c r="AB57" s="49"/>
      <c r="AC57" s="49"/>
      <c r="AD57" s="49"/>
      <c r="AE57" s="49"/>
    </row>
    <row r="58" spans="1:31" x14ac:dyDescent="0.25">
      <c r="K58" s="6">
        <f>SUM(K4:K57)</f>
        <v>48355</v>
      </c>
      <c r="L58" s="6">
        <f>SUM(L4:L57)</f>
        <v>48355</v>
      </c>
      <c r="N58" s="53">
        <f>SUMPRODUCT($J$4:$J$57,N4:N57)</f>
        <v>0</v>
      </c>
      <c r="O58" s="53">
        <f t="shared" ref="O58:AE58" si="16">SUMPRODUCT($J$4:$J$57,O4:O57)</f>
        <v>0</v>
      </c>
      <c r="P58" s="53">
        <f t="shared" si="16"/>
        <v>0</v>
      </c>
      <c r="Q58" s="53">
        <f t="shared" si="16"/>
        <v>0</v>
      </c>
      <c r="R58" s="53">
        <f t="shared" si="16"/>
        <v>0</v>
      </c>
      <c r="S58" s="53">
        <f t="shared" si="16"/>
        <v>0</v>
      </c>
      <c r="T58" s="53">
        <f t="shared" si="16"/>
        <v>0</v>
      </c>
      <c r="U58" s="53">
        <f t="shared" si="16"/>
        <v>0</v>
      </c>
      <c r="V58" s="53">
        <f t="shared" si="16"/>
        <v>0</v>
      </c>
      <c r="W58" s="53">
        <f t="shared" si="16"/>
        <v>0</v>
      </c>
      <c r="X58" s="53">
        <f t="shared" si="16"/>
        <v>0</v>
      </c>
      <c r="Y58" s="53">
        <f t="shared" si="16"/>
        <v>0</v>
      </c>
      <c r="Z58" s="53">
        <f t="shared" si="16"/>
        <v>0</v>
      </c>
      <c r="AA58" s="53">
        <f t="shared" si="16"/>
        <v>0</v>
      </c>
      <c r="AB58" s="53">
        <f t="shared" si="16"/>
        <v>0</v>
      </c>
      <c r="AC58" s="53">
        <f t="shared" si="16"/>
        <v>0</v>
      </c>
      <c r="AD58" s="53">
        <f t="shared" si="16"/>
        <v>0</v>
      </c>
      <c r="AE58" s="53">
        <f t="shared" si="16"/>
        <v>0</v>
      </c>
    </row>
    <row r="59" spans="1:31" ht="19.05" x14ac:dyDescent="0.25">
      <c r="N59" s="35"/>
      <c r="O59" s="35"/>
    </row>
    <row r="61" spans="1:31" ht="19.05" customHeight="1" x14ac:dyDescent="0.25">
      <c r="B61" s="111" t="s">
        <v>58</v>
      </c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3"/>
      <c r="N61" s="35"/>
      <c r="O61" s="35"/>
      <c r="P61" s="35"/>
      <c r="Q61" s="88"/>
    </row>
    <row r="65" spans="20:20" x14ac:dyDescent="0.25">
      <c r="T65" s="54"/>
    </row>
  </sheetData>
  <mergeCells count="111">
    <mergeCell ref="B12:B13"/>
    <mergeCell ref="B42:B43"/>
    <mergeCell ref="E42:E43"/>
    <mergeCell ref="B50:B51"/>
    <mergeCell ref="B44:B45"/>
    <mergeCell ref="E44:E45"/>
    <mergeCell ref="E12:E13"/>
    <mergeCell ref="B46:B47"/>
    <mergeCell ref="E46:E47"/>
    <mergeCell ref="E32:E33"/>
    <mergeCell ref="E34:E35"/>
    <mergeCell ref="E36:E37"/>
    <mergeCell ref="E40:E41"/>
    <mergeCell ref="B16:B17"/>
    <mergeCell ref="E16:E17"/>
    <mergeCell ref="B14:B15"/>
    <mergeCell ref="E14:E15"/>
    <mergeCell ref="E48:E49"/>
    <mergeCell ref="B48:B49"/>
    <mergeCell ref="E38:E39"/>
    <mergeCell ref="B38:B39"/>
    <mergeCell ref="B32:B33"/>
    <mergeCell ref="B34:B35"/>
    <mergeCell ref="C38:C39"/>
    <mergeCell ref="R1:R2"/>
    <mergeCell ref="S1:S2"/>
    <mergeCell ref="T1:T2"/>
    <mergeCell ref="B10:B11"/>
    <mergeCell ref="E10:E11"/>
    <mergeCell ref="B8:B9"/>
    <mergeCell ref="E8:E9"/>
    <mergeCell ref="A2:M2"/>
    <mergeCell ref="B4:B5"/>
    <mergeCell ref="E4:E5"/>
    <mergeCell ref="K1:M1"/>
    <mergeCell ref="A1:B1"/>
    <mergeCell ref="N1:N2"/>
    <mergeCell ref="P1:P2"/>
    <mergeCell ref="Q1:Q2"/>
    <mergeCell ref="O1:O2"/>
    <mergeCell ref="C1:J1"/>
    <mergeCell ref="B6:B7"/>
    <mergeCell ref="E6:E7"/>
    <mergeCell ref="A4:A7"/>
    <mergeCell ref="A8:A15"/>
    <mergeCell ref="C4:C5"/>
    <mergeCell ref="C6:C7"/>
    <mergeCell ref="C8:C9"/>
    <mergeCell ref="AE1:AE2"/>
    <mergeCell ref="AA1:AA2"/>
    <mergeCell ref="AB1:AB2"/>
    <mergeCell ref="U1:U2"/>
    <mergeCell ref="AD1:AD2"/>
    <mergeCell ref="Y1:Y2"/>
    <mergeCell ref="Z1:Z2"/>
    <mergeCell ref="V1:V2"/>
    <mergeCell ref="AC1:AC2"/>
    <mergeCell ref="W1:W2"/>
    <mergeCell ref="X1:X2"/>
    <mergeCell ref="A16:A23"/>
    <mergeCell ref="A24:A31"/>
    <mergeCell ref="B18:B19"/>
    <mergeCell ref="E18:E19"/>
    <mergeCell ref="B22:B23"/>
    <mergeCell ref="E22:E23"/>
    <mergeCell ref="B20:B21"/>
    <mergeCell ref="E20:E21"/>
    <mergeCell ref="B24:B25"/>
    <mergeCell ref="E24:E25"/>
    <mergeCell ref="B26:B27"/>
    <mergeCell ref="E26:E27"/>
    <mergeCell ref="B28:B29"/>
    <mergeCell ref="E28:E29"/>
    <mergeCell ref="B30:B31"/>
    <mergeCell ref="E30:E31"/>
    <mergeCell ref="C10:C11"/>
    <mergeCell ref="C12:C13"/>
    <mergeCell ref="C14:C15"/>
    <mergeCell ref="C16:C17"/>
    <mergeCell ref="C18:C19"/>
    <mergeCell ref="C20:C21"/>
    <mergeCell ref="A32:A35"/>
    <mergeCell ref="A36:A47"/>
    <mergeCell ref="A48:A57"/>
    <mergeCell ref="C40:C41"/>
    <mergeCell ref="C42:C43"/>
    <mergeCell ref="C44:C45"/>
    <mergeCell ref="C46:C47"/>
    <mergeCell ref="C48:C49"/>
    <mergeCell ref="B40:B41"/>
    <mergeCell ref="B36:B37"/>
    <mergeCell ref="C24:C25"/>
    <mergeCell ref="C22:C23"/>
    <mergeCell ref="C26:C27"/>
    <mergeCell ref="C28:C29"/>
    <mergeCell ref="C30:C31"/>
    <mergeCell ref="C32:C33"/>
    <mergeCell ref="C34:C35"/>
    <mergeCell ref="C36:C37"/>
    <mergeCell ref="B61:M61"/>
    <mergeCell ref="E50:E51"/>
    <mergeCell ref="B52:B53"/>
    <mergeCell ref="E52:E53"/>
    <mergeCell ref="B54:B55"/>
    <mergeCell ref="E54:E55"/>
    <mergeCell ref="B56:B57"/>
    <mergeCell ref="E56:E57"/>
    <mergeCell ref="C50:C51"/>
    <mergeCell ref="C52:C53"/>
    <mergeCell ref="C56:C57"/>
    <mergeCell ref="C54:C55"/>
  </mergeCells>
  <conditionalFormatting sqref="N4:AE57">
    <cfRule type="cellIs" dxfId="14" priority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86ACE-45DC-4F90-A119-C4B1244C75FA}">
  <dimension ref="A1:AE65"/>
  <sheetViews>
    <sheetView zoomScale="85" zoomScaleNormal="85" workbookViewId="0">
      <selection activeCell="J7" sqref="J7"/>
    </sheetView>
  </sheetViews>
  <sheetFormatPr defaultColWidth="9.75" defaultRowHeight="14.3" x14ac:dyDescent="0.25"/>
  <cols>
    <col min="1" max="1" width="12.125" style="2" bestFit="1" customWidth="1"/>
    <col min="2" max="2" width="27.25" style="1" customWidth="1"/>
    <col min="3" max="3" width="11" style="1" customWidth="1"/>
    <col min="4" max="4" width="11.75" style="1" customWidth="1"/>
    <col min="5" max="5" width="24.875" style="1" customWidth="1"/>
    <col min="6" max="6" width="9.125" style="26" customWidth="1"/>
    <col min="7" max="8" width="12.25" style="1" customWidth="1"/>
    <col min="9" max="9" width="14.875" style="1" customWidth="1"/>
    <col min="10" max="10" width="15.375" style="1" customWidth="1"/>
    <col min="11" max="11" width="11.25" style="6" customWidth="1"/>
    <col min="12" max="12" width="13.25" style="25" customWidth="1"/>
    <col min="13" max="13" width="12.625" style="4" customWidth="1"/>
    <col min="14" max="14" width="14.125" style="5" customWidth="1"/>
    <col min="15" max="15" width="14.25" style="5" customWidth="1"/>
    <col min="16" max="23" width="15.75" style="5" customWidth="1"/>
    <col min="24" max="31" width="15.75" style="2" customWidth="1"/>
    <col min="32" max="16384" width="9.75" style="2"/>
  </cols>
  <sheetData>
    <row r="1" spans="1:31" ht="38.75" customHeight="1" x14ac:dyDescent="0.25">
      <c r="A1" s="127" t="s">
        <v>56</v>
      </c>
      <c r="B1" s="128"/>
      <c r="C1" s="129" t="s">
        <v>31</v>
      </c>
      <c r="D1" s="130"/>
      <c r="E1" s="130"/>
      <c r="F1" s="130"/>
      <c r="G1" s="130"/>
      <c r="H1" s="130"/>
      <c r="I1" s="130"/>
      <c r="J1" s="131"/>
      <c r="K1" s="126" t="s">
        <v>37</v>
      </c>
      <c r="L1" s="126"/>
      <c r="M1" s="126"/>
      <c r="N1" s="120" t="s">
        <v>39</v>
      </c>
      <c r="O1" s="120" t="s">
        <v>39</v>
      </c>
      <c r="P1" s="120" t="s">
        <v>39</v>
      </c>
      <c r="Q1" s="120" t="s">
        <v>39</v>
      </c>
      <c r="R1" s="120" t="s">
        <v>39</v>
      </c>
      <c r="S1" s="120" t="s">
        <v>39</v>
      </c>
      <c r="T1" s="120" t="s">
        <v>39</v>
      </c>
      <c r="U1" s="120" t="s">
        <v>39</v>
      </c>
      <c r="V1" s="120" t="s">
        <v>39</v>
      </c>
      <c r="W1" s="120" t="s">
        <v>39</v>
      </c>
      <c r="X1" s="120" t="s">
        <v>39</v>
      </c>
      <c r="Y1" s="120" t="s">
        <v>39</v>
      </c>
      <c r="Z1" s="120" t="s">
        <v>39</v>
      </c>
      <c r="AA1" s="120" t="s">
        <v>39</v>
      </c>
      <c r="AB1" s="120" t="s">
        <v>39</v>
      </c>
      <c r="AC1" s="120" t="s">
        <v>39</v>
      </c>
      <c r="AD1" s="120" t="s">
        <v>39</v>
      </c>
      <c r="AE1" s="120" t="s">
        <v>39</v>
      </c>
    </row>
    <row r="2" spans="1:31" ht="21.75" customHeight="1" x14ac:dyDescent="0.25">
      <c r="A2" s="122" t="s">
        <v>67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3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</row>
    <row r="3" spans="1:31" s="3" customFormat="1" ht="30.1" customHeight="1" x14ac:dyDescent="0.2">
      <c r="A3" s="55" t="s">
        <v>24</v>
      </c>
      <c r="B3" s="55" t="s">
        <v>40</v>
      </c>
      <c r="C3" s="55" t="s">
        <v>38</v>
      </c>
      <c r="D3" s="55" t="s">
        <v>19</v>
      </c>
      <c r="E3" s="55" t="s">
        <v>41</v>
      </c>
      <c r="F3" s="55" t="s">
        <v>20</v>
      </c>
      <c r="G3" s="55" t="s">
        <v>21</v>
      </c>
      <c r="H3" s="55" t="s">
        <v>42</v>
      </c>
      <c r="I3" s="55" t="s">
        <v>43</v>
      </c>
      <c r="J3" s="55" t="s">
        <v>44</v>
      </c>
      <c r="K3" s="56" t="s">
        <v>3</v>
      </c>
      <c r="L3" s="21" t="s">
        <v>0</v>
      </c>
      <c r="M3" s="47" t="s">
        <v>2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1" customHeight="1" x14ac:dyDescent="0.25">
      <c r="A4" s="142" t="s">
        <v>32</v>
      </c>
      <c r="B4" s="145" t="s">
        <v>36</v>
      </c>
      <c r="C4" s="147">
        <v>1</v>
      </c>
      <c r="D4" s="98">
        <v>1</v>
      </c>
      <c r="E4" s="145" t="s">
        <v>15</v>
      </c>
      <c r="F4" s="99" t="s">
        <v>22</v>
      </c>
      <c r="G4" s="100" t="s">
        <v>29</v>
      </c>
      <c r="H4" s="100" t="s">
        <v>12</v>
      </c>
      <c r="I4" s="100" t="s">
        <v>14</v>
      </c>
      <c r="J4" s="101">
        <v>7.65</v>
      </c>
      <c r="K4" s="89">
        <f>0</f>
        <v>0</v>
      </c>
      <c r="L4" s="23">
        <f>K4-(SUM(N4:AE4))</f>
        <v>0</v>
      </c>
      <c r="M4" s="24" t="str">
        <f t="shared" ref="M4:M57" si="0">IF(L4&lt;0,"ATENÇÃO","OK")</f>
        <v>OK</v>
      </c>
      <c r="N4" s="57"/>
      <c r="O4" s="57"/>
      <c r="P4" s="57"/>
      <c r="Q4" s="58"/>
      <c r="R4" s="59"/>
      <c r="S4" s="57"/>
      <c r="T4" s="57"/>
      <c r="U4" s="60"/>
      <c r="V4" s="61"/>
      <c r="W4" s="62"/>
      <c r="X4" s="50"/>
      <c r="Y4" s="34"/>
      <c r="Z4" s="32"/>
      <c r="AA4" s="32"/>
      <c r="AB4" s="32"/>
      <c r="AC4" s="32"/>
      <c r="AD4" s="32"/>
      <c r="AE4" s="32"/>
    </row>
    <row r="5" spans="1:31" ht="30.1" customHeight="1" x14ac:dyDescent="0.25">
      <c r="A5" s="143"/>
      <c r="B5" s="146"/>
      <c r="C5" s="148"/>
      <c r="D5" s="102">
        <v>2</v>
      </c>
      <c r="E5" s="146"/>
      <c r="F5" s="69" t="s">
        <v>22</v>
      </c>
      <c r="G5" s="70" t="s">
        <v>30</v>
      </c>
      <c r="H5" s="70" t="s">
        <v>18</v>
      </c>
      <c r="I5" s="70" t="s">
        <v>14</v>
      </c>
      <c r="J5" s="101">
        <v>400</v>
      </c>
      <c r="K5" s="89">
        <f>0</f>
        <v>0</v>
      </c>
      <c r="L5" s="23">
        <f t="shared" ref="L5" si="1">K5-(SUM(N5:AE5))</f>
        <v>0</v>
      </c>
      <c r="M5" s="24" t="str">
        <f t="shared" si="0"/>
        <v>OK</v>
      </c>
      <c r="N5" s="57"/>
      <c r="O5" s="57"/>
      <c r="P5" s="57"/>
      <c r="Q5" s="58"/>
      <c r="R5" s="59"/>
      <c r="S5" s="59"/>
      <c r="T5" s="57"/>
      <c r="U5" s="57"/>
      <c r="V5" s="57"/>
      <c r="W5" s="62"/>
      <c r="X5" s="50"/>
      <c r="Y5" s="34"/>
      <c r="Z5" s="32"/>
      <c r="AA5" s="32"/>
      <c r="AB5" s="32"/>
      <c r="AC5" s="32"/>
      <c r="AD5" s="32"/>
      <c r="AE5" s="32"/>
    </row>
    <row r="6" spans="1:31" ht="30.1" customHeight="1" x14ac:dyDescent="0.25">
      <c r="A6" s="143"/>
      <c r="B6" s="149" t="s">
        <v>27</v>
      </c>
      <c r="C6" s="150">
        <v>5</v>
      </c>
      <c r="D6" s="103">
        <v>9</v>
      </c>
      <c r="E6" s="149" t="s">
        <v>23</v>
      </c>
      <c r="F6" s="95" t="s">
        <v>22</v>
      </c>
      <c r="G6" s="96" t="s">
        <v>29</v>
      </c>
      <c r="H6" s="96" t="s">
        <v>12</v>
      </c>
      <c r="I6" s="96" t="s">
        <v>14</v>
      </c>
      <c r="J6" s="104">
        <v>4.1500000000000004</v>
      </c>
      <c r="K6" s="89">
        <f>0</f>
        <v>0</v>
      </c>
      <c r="L6" s="23">
        <f>K6-(SUM(N6:AE6))</f>
        <v>0</v>
      </c>
      <c r="M6" s="24" t="str">
        <f t="shared" si="0"/>
        <v>OK</v>
      </c>
      <c r="N6" s="63"/>
      <c r="O6" s="57"/>
      <c r="P6" s="59"/>
      <c r="Q6" s="58"/>
      <c r="R6" s="59"/>
      <c r="S6" s="59"/>
      <c r="T6" s="57"/>
      <c r="U6" s="60"/>
      <c r="V6" s="61"/>
      <c r="W6" s="62"/>
      <c r="X6" s="50"/>
      <c r="Y6" s="34"/>
      <c r="Z6" s="32"/>
      <c r="AA6" s="32"/>
      <c r="AB6" s="32"/>
      <c r="AC6" s="32"/>
      <c r="AD6" s="32"/>
      <c r="AE6" s="32"/>
    </row>
    <row r="7" spans="1:31" ht="30.1" customHeight="1" x14ac:dyDescent="0.25">
      <c r="A7" s="144"/>
      <c r="B7" s="149"/>
      <c r="C7" s="150"/>
      <c r="D7" s="103">
        <v>10</v>
      </c>
      <c r="E7" s="149"/>
      <c r="F7" s="95" t="s">
        <v>22</v>
      </c>
      <c r="G7" s="96" t="s">
        <v>30</v>
      </c>
      <c r="H7" s="96" t="s">
        <v>18</v>
      </c>
      <c r="I7" s="96" t="s">
        <v>14</v>
      </c>
      <c r="J7" s="104">
        <v>699.26</v>
      </c>
      <c r="K7" s="89">
        <f>0</f>
        <v>0</v>
      </c>
      <c r="L7" s="23">
        <f t="shared" ref="L7" si="2">K7-(SUM(N7:AE7))</f>
        <v>0</v>
      </c>
      <c r="M7" s="24" t="str">
        <f t="shared" si="0"/>
        <v>OK</v>
      </c>
      <c r="N7" s="63"/>
      <c r="O7" s="57"/>
      <c r="P7" s="59"/>
      <c r="Q7" s="58"/>
      <c r="R7" s="59"/>
      <c r="S7" s="59"/>
      <c r="T7" s="57"/>
      <c r="U7" s="57"/>
      <c r="V7" s="57"/>
      <c r="W7" s="62"/>
      <c r="X7" s="50"/>
      <c r="Y7" s="34"/>
      <c r="Z7" s="32"/>
      <c r="AA7" s="32"/>
      <c r="AB7" s="32"/>
      <c r="AC7" s="32"/>
      <c r="AD7" s="32"/>
      <c r="AE7" s="32"/>
    </row>
    <row r="8" spans="1:31" ht="30.1" customHeight="1" x14ac:dyDescent="0.25">
      <c r="A8" s="133" t="s">
        <v>25</v>
      </c>
      <c r="B8" s="125" t="s">
        <v>34</v>
      </c>
      <c r="C8" s="140">
        <v>6</v>
      </c>
      <c r="D8" s="86">
        <v>11</v>
      </c>
      <c r="E8" s="125" t="s">
        <v>15</v>
      </c>
      <c r="F8" s="77" t="s">
        <v>22</v>
      </c>
      <c r="G8" s="78" t="s">
        <v>29</v>
      </c>
      <c r="H8" s="78" t="s">
        <v>12</v>
      </c>
      <c r="I8" s="78" t="s">
        <v>14</v>
      </c>
      <c r="J8" s="75">
        <v>7.84</v>
      </c>
      <c r="K8" s="89">
        <f>2000</f>
        <v>2000</v>
      </c>
      <c r="L8" s="23">
        <f>K8-(SUM(N8:AE8))</f>
        <v>2000</v>
      </c>
      <c r="M8" s="24" t="str">
        <f t="shared" si="0"/>
        <v>OK</v>
      </c>
      <c r="N8" s="57"/>
      <c r="O8" s="57"/>
      <c r="P8" s="59"/>
      <c r="Q8" s="57"/>
      <c r="R8" s="57"/>
      <c r="S8" s="59"/>
      <c r="T8" s="57"/>
      <c r="U8" s="64"/>
      <c r="V8" s="61"/>
      <c r="W8" s="62"/>
      <c r="X8" s="50"/>
      <c r="Y8" s="34"/>
      <c r="Z8" s="32"/>
      <c r="AA8" s="32"/>
      <c r="AB8" s="32"/>
      <c r="AC8" s="32"/>
      <c r="AD8" s="32"/>
      <c r="AE8" s="32"/>
    </row>
    <row r="9" spans="1:31" ht="30.1" customHeight="1" x14ac:dyDescent="0.25">
      <c r="A9" s="134"/>
      <c r="B9" s="125"/>
      <c r="C9" s="140"/>
      <c r="D9" s="86">
        <v>12</v>
      </c>
      <c r="E9" s="125"/>
      <c r="F9" s="77" t="s">
        <v>22</v>
      </c>
      <c r="G9" s="78" t="s">
        <v>30</v>
      </c>
      <c r="H9" s="78" t="s">
        <v>18</v>
      </c>
      <c r="I9" s="78" t="s">
        <v>14</v>
      </c>
      <c r="J9" s="75">
        <v>1700</v>
      </c>
      <c r="K9" s="89">
        <f>29</f>
        <v>29</v>
      </c>
      <c r="L9" s="23">
        <f t="shared" ref="L9" si="3">K9-(SUM(N9:AE9))</f>
        <v>29</v>
      </c>
      <c r="M9" s="24" t="str">
        <f t="shared" si="0"/>
        <v>OK</v>
      </c>
      <c r="N9" s="57"/>
      <c r="O9" s="57"/>
      <c r="P9" s="59"/>
      <c r="Q9" s="57"/>
      <c r="R9" s="58"/>
      <c r="S9" s="59"/>
      <c r="T9" s="57"/>
      <c r="U9" s="65"/>
      <c r="V9" s="57"/>
      <c r="W9" s="62"/>
      <c r="X9" s="50"/>
      <c r="Y9" s="34"/>
      <c r="Z9" s="32"/>
      <c r="AA9" s="32"/>
      <c r="AB9" s="32"/>
      <c r="AC9" s="32"/>
      <c r="AD9" s="32"/>
      <c r="AE9" s="32"/>
    </row>
    <row r="10" spans="1:31" ht="30.1" customHeight="1" x14ac:dyDescent="0.25">
      <c r="A10" s="134"/>
      <c r="B10" s="153" t="s">
        <v>27</v>
      </c>
      <c r="C10" s="154">
        <v>7</v>
      </c>
      <c r="D10" s="90">
        <v>13</v>
      </c>
      <c r="E10" s="153" t="s">
        <v>16</v>
      </c>
      <c r="F10" s="91" t="s">
        <v>22</v>
      </c>
      <c r="G10" s="92" t="s">
        <v>29</v>
      </c>
      <c r="H10" s="92" t="s">
        <v>12</v>
      </c>
      <c r="I10" s="92" t="s">
        <v>14</v>
      </c>
      <c r="J10" s="93">
        <v>11</v>
      </c>
      <c r="K10" s="89">
        <f>1200</f>
        <v>1200</v>
      </c>
      <c r="L10" s="23">
        <f>K10-(SUM(N10:AE10))</f>
        <v>1200</v>
      </c>
      <c r="M10" s="24" t="str">
        <f t="shared" si="0"/>
        <v>OK</v>
      </c>
      <c r="N10" s="57"/>
      <c r="O10" s="66"/>
      <c r="P10" s="57"/>
      <c r="Q10" s="58"/>
      <c r="R10" s="58"/>
      <c r="S10" s="59"/>
      <c r="T10" s="57"/>
      <c r="U10" s="60"/>
      <c r="V10" s="61"/>
      <c r="W10" s="62"/>
      <c r="X10" s="50"/>
      <c r="Y10" s="34"/>
      <c r="Z10" s="32"/>
      <c r="AA10" s="32"/>
      <c r="AB10" s="32"/>
      <c r="AC10" s="32"/>
      <c r="AD10" s="32"/>
      <c r="AE10" s="32"/>
    </row>
    <row r="11" spans="1:31" ht="30.1" customHeight="1" x14ac:dyDescent="0.25">
      <c r="A11" s="134"/>
      <c r="B11" s="153"/>
      <c r="C11" s="154"/>
      <c r="D11" s="90">
        <v>14</v>
      </c>
      <c r="E11" s="153"/>
      <c r="F11" s="91" t="s">
        <v>22</v>
      </c>
      <c r="G11" s="92" t="s">
        <v>30</v>
      </c>
      <c r="H11" s="92" t="s">
        <v>18</v>
      </c>
      <c r="I11" s="92" t="s">
        <v>14</v>
      </c>
      <c r="J11" s="93">
        <v>1828.57</v>
      </c>
      <c r="K11" s="89">
        <f>7</f>
        <v>7</v>
      </c>
      <c r="L11" s="23">
        <f t="shared" ref="L11" si="4">K11-(SUM(N11:AE11))</f>
        <v>7</v>
      </c>
      <c r="M11" s="24" t="str">
        <f t="shared" si="0"/>
        <v>OK</v>
      </c>
      <c r="N11" s="57"/>
      <c r="O11" s="66"/>
      <c r="P11" s="57"/>
      <c r="Q11" s="58"/>
      <c r="R11" s="58"/>
      <c r="S11" s="59"/>
      <c r="T11" s="57"/>
      <c r="U11" s="57"/>
      <c r="V11" s="57"/>
      <c r="W11" s="62"/>
      <c r="X11" s="50"/>
      <c r="Y11" s="34"/>
      <c r="Z11" s="32"/>
      <c r="AA11" s="32"/>
      <c r="AB11" s="32"/>
      <c r="AC11" s="32"/>
      <c r="AD11" s="32"/>
      <c r="AE11" s="32"/>
    </row>
    <row r="12" spans="1:31" ht="30.1" customHeight="1" x14ac:dyDescent="0.25">
      <c r="A12" s="134"/>
      <c r="B12" s="125" t="s">
        <v>27</v>
      </c>
      <c r="C12" s="140">
        <v>8</v>
      </c>
      <c r="D12" s="86">
        <v>15</v>
      </c>
      <c r="E12" s="125" t="s">
        <v>17</v>
      </c>
      <c r="F12" s="77" t="s">
        <v>22</v>
      </c>
      <c r="G12" s="78" t="s">
        <v>29</v>
      </c>
      <c r="H12" s="78" t="s">
        <v>12</v>
      </c>
      <c r="I12" s="78" t="s">
        <v>14</v>
      </c>
      <c r="J12" s="75">
        <v>18.399999999999999</v>
      </c>
      <c r="K12" s="89">
        <f>2500</f>
        <v>2500</v>
      </c>
      <c r="L12" s="23">
        <f>K12-(SUM(N12:AE12))</f>
        <v>2500</v>
      </c>
      <c r="M12" s="24" t="str">
        <f t="shared" si="0"/>
        <v>OK</v>
      </c>
      <c r="N12" s="57"/>
      <c r="O12" s="66"/>
      <c r="P12" s="59"/>
      <c r="Q12" s="57"/>
      <c r="R12" s="58"/>
      <c r="S12" s="59"/>
      <c r="T12" s="57"/>
      <c r="U12" s="65"/>
      <c r="V12" s="61"/>
      <c r="W12" s="62"/>
      <c r="X12" s="50"/>
      <c r="Y12" s="34"/>
      <c r="Z12" s="32"/>
      <c r="AA12" s="32"/>
      <c r="AB12" s="32"/>
      <c r="AC12" s="32"/>
      <c r="AD12" s="32"/>
      <c r="AE12" s="32"/>
    </row>
    <row r="13" spans="1:31" ht="30.1" customHeight="1" x14ac:dyDescent="0.25">
      <c r="A13" s="134"/>
      <c r="B13" s="125"/>
      <c r="C13" s="140"/>
      <c r="D13" s="86">
        <v>16</v>
      </c>
      <c r="E13" s="125"/>
      <c r="F13" s="77" t="s">
        <v>22</v>
      </c>
      <c r="G13" s="78" t="s">
        <v>30</v>
      </c>
      <c r="H13" s="78" t="s">
        <v>18</v>
      </c>
      <c r="I13" s="78" t="s">
        <v>14</v>
      </c>
      <c r="J13" s="75">
        <v>2900</v>
      </c>
      <c r="K13" s="89">
        <f>10</f>
        <v>10</v>
      </c>
      <c r="L13" s="23">
        <f t="shared" ref="L13:L56" si="5">K13-(SUM(N13:AE13))</f>
        <v>10</v>
      </c>
      <c r="M13" s="24" t="str">
        <f t="shared" si="0"/>
        <v>OK</v>
      </c>
      <c r="N13" s="57"/>
      <c r="O13" s="66"/>
      <c r="P13" s="59"/>
      <c r="Q13" s="59"/>
      <c r="R13" s="59"/>
      <c r="S13" s="59"/>
      <c r="T13" s="57"/>
      <c r="U13" s="65"/>
      <c r="V13" s="57"/>
      <c r="W13" s="62"/>
      <c r="X13" s="50"/>
      <c r="Y13" s="34"/>
      <c r="Z13" s="32"/>
      <c r="AA13" s="32"/>
      <c r="AB13" s="32"/>
      <c r="AC13" s="32"/>
      <c r="AD13" s="32"/>
      <c r="AE13" s="32"/>
    </row>
    <row r="14" spans="1:31" s="7" customFormat="1" ht="30.1" customHeight="1" x14ac:dyDescent="0.25">
      <c r="A14" s="134"/>
      <c r="B14" s="153" t="s">
        <v>34</v>
      </c>
      <c r="C14" s="154">
        <v>9</v>
      </c>
      <c r="D14" s="90">
        <v>17</v>
      </c>
      <c r="E14" s="153" t="s">
        <v>13</v>
      </c>
      <c r="F14" s="91" t="s">
        <v>22</v>
      </c>
      <c r="G14" s="92" t="s">
        <v>29</v>
      </c>
      <c r="H14" s="92" t="s">
        <v>12</v>
      </c>
      <c r="I14" s="92" t="s">
        <v>14</v>
      </c>
      <c r="J14" s="93">
        <v>16.21</v>
      </c>
      <c r="K14" s="89">
        <f>500</f>
        <v>500</v>
      </c>
      <c r="L14" s="23">
        <f t="shared" ref="L14:L41" si="6">K14-(SUM(N14:AE14))</f>
        <v>500</v>
      </c>
      <c r="M14" s="24" t="str">
        <f t="shared" si="0"/>
        <v>OK</v>
      </c>
      <c r="N14" s="57"/>
      <c r="O14" s="57"/>
      <c r="P14" s="57"/>
      <c r="Q14" s="59"/>
      <c r="R14" s="57"/>
      <c r="S14" s="59"/>
      <c r="T14" s="59"/>
      <c r="U14" s="67"/>
      <c r="V14" s="57"/>
      <c r="W14" s="62"/>
      <c r="X14" s="50"/>
      <c r="Y14" s="34"/>
      <c r="Z14" s="32"/>
      <c r="AA14" s="32"/>
      <c r="AB14" s="32"/>
      <c r="AC14" s="32"/>
      <c r="AD14" s="32"/>
      <c r="AE14" s="32"/>
    </row>
    <row r="15" spans="1:31" s="7" customFormat="1" ht="30.1" customHeight="1" x14ac:dyDescent="0.25">
      <c r="A15" s="135"/>
      <c r="B15" s="153"/>
      <c r="C15" s="154"/>
      <c r="D15" s="90">
        <v>18</v>
      </c>
      <c r="E15" s="153"/>
      <c r="F15" s="91" t="s">
        <v>22</v>
      </c>
      <c r="G15" s="92" t="s">
        <v>30</v>
      </c>
      <c r="H15" s="92" t="s">
        <v>18</v>
      </c>
      <c r="I15" s="92" t="s">
        <v>14</v>
      </c>
      <c r="J15" s="93">
        <v>2650</v>
      </c>
      <c r="K15" s="89">
        <f>24</f>
        <v>24</v>
      </c>
      <c r="L15" s="23">
        <f t="shared" si="6"/>
        <v>24</v>
      </c>
      <c r="M15" s="24" t="str">
        <f t="shared" si="0"/>
        <v>OK</v>
      </c>
      <c r="N15" s="57"/>
      <c r="O15" s="57"/>
      <c r="P15" s="57"/>
      <c r="Q15" s="59"/>
      <c r="R15" s="57"/>
      <c r="S15" s="59"/>
      <c r="T15" s="59"/>
      <c r="U15" s="67"/>
      <c r="V15" s="57"/>
      <c r="W15" s="62"/>
      <c r="X15" s="50"/>
      <c r="Y15" s="34"/>
      <c r="Z15" s="32"/>
      <c r="AA15" s="32"/>
      <c r="AB15" s="32"/>
      <c r="AC15" s="32"/>
      <c r="AD15" s="32"/>
      <c r="AE15" s="32"/>
    </row>
    <row r="16" spans="1:31" s="7" customFormat="1" ht="30.1" customHeight="1" x14ac:dyDescent="0.25">
      <c r="A16" s="117" t="s">
        <v>33</v>
      </c>
      <c r="B16" s="114" t="s">
        <v>45</v>
      </c>
      <c r="C16" s="115">
        <v>10</v>
      </c>
      <c r="D16" s="84">
        <v>19</v>
      </c>
      <c r="E16" s="114" t="s">
        <v>15</v>
      </c>
      <c r="F16" s="69" t="s">
        <v>22</v>
      </c>
      <c r="G16" s="70" t="s">
        <v>29</v>
      </c>
      <c r="H16" s="70" t="s">
        <v>12</v>
      </c>
      <c r="I16" s="70" t="s">
        <v>14</v>
      </c>
      <c r="J16" s="68">
        <v>7.9</v>
      </c>
      <c r="K16" s="89">
        <f>0</f>
        <v>0</v>
      </c>
      <c r="L16" s="23">
        <f t="shared" si="6"/>
        <v>0</v>
      </c>
      <c r="M16" s="24" t="str">
        <f t="shared" si="0"/>
        <v>OK</v>
      </c>
      <c r="N16" s="57"/>
      <c r="O16" s="57"/>
      <c r="P16" s="59"/>
      <c r="Q16" s="59"/>
      <c r="R16" s="59"/>
      <c r="S16" s="59"/>
      <c r="T16" s="59"/>
      <c r="U16" s="67"/>
      <c r="V16" s="57"/>
      <c r="W16" s="62"/>
      <c r="X16" s="51"/>
      <c r="Y16" s="34"/>
      <c r="Z16" s="32"/>
      <c r="AA16" s="32"/>
      <c r="AB16" s="32"/>
      <c r="AC16" s="32"/>
      <c r="AD16" s="32"/>
      <c r="AE16" s="32"/>
    </row>
    <row r="17" spans="1:31" s="7" customFormat="1" ht="30.1" customHeight="1" x14ac:dyDescent="0.25">
      <c r="A17" s="118"/>
      <c r="B17" s="114"/>
      <c r="C17" s="115"/>
      <c r="D17" s="84">
        <v>20</v>
      </c>
      <c r="E17" s="114"/>
      <c r="F17" s="69" t="s">
        <v>22</v>
      </c>
      <c r="G17" s="70" t="s">
        <v>30</v>
      </c>
      <c r="H17" s="70" t="s">
        <v>18</v>
      </c>
      <c r="I17" s="70" t="s">
        <v>14</v>
      </c>
      <c r="J17" s="68">
        <v>1632.32</v>
      </c>
      <c r="K17" s="89">
        <f>0</f>
        <v>0</v>
      </c>
      <c r="L17" s="23">
        <f t="shared" si="6"/>
        <v>0</v>
      </c>
      <c r="M17" s="24" t="str">
        <f t="shared" si="0"/>
        <v>OK</v>
      </c>
      <c r="N17" s="57"/>
      <c r="O17" s="57"/>
      <c r="P17" s="59"/>
      <c r="Q17" s="59"/>
      <c r="R17" s="59"/>
      <c r="S17" s="59"/>
      <c r="T17" s="59"/>
      <c r="U17" s="67"/>
      <c r="V17" s="57"/>
      <c r="W17" s="62"/>
      <c r="X17" s="51"/>
      <c r="Y17" s="34"/>
      <c r="Z17" s="32"/>
      <c r="AA17" s="32"/>
      <c r="AB17" s="32"/>
      <c r="AC17" s="32"/>
      <c r="AD17" s="32"/>
      <c r="AE17" s="32"/>
    </row>
    <row r="18" spans="1:31" s="7" customFormat="1" ht="30.1" customHeight="1" x14ac:dyDescent="0.25">
      <c r="A18" s="118"/>
      <c r="B18" s="151" t="s">
        <v>45</v>
      </c>
      <c r="C18" s="152">
        <v>11</v>
      </c>
      <c r="D18" s="94">
        <v>21</v>
      </c>
      <c r="E18" s="151" t="s">
        <v>16</v>
      </c>
      <c r="F18" s="95" t="s">
        <v>22</v>
      </c>
      <c r="G18" s="96" t="s">
        <v>29</v>
      </c>
      <c r="H18" s="96" t="s">
        <v>12</v>
      </c>
      <c r="I18" s="96" t="s">
        <v>14</v>
      </c>
      <c r="J18" s="97">
        <v>8</v>
      </c>
      <c r="K18" s="89">
        <f>0</f>
        <v>0</v>
      </c>
      <c r="L18" s="23">
        <f t="shared" si="6"/>
        <v>0</v>
      </c>
      <c r="M18" s="24" t="str">
        <f t="shared" si="0"/>
        <v>OK</v>
      </c>
      <c r="N18" s="51"/>
      <c r="O18" s="51"/>
      <c r="P18" s="50"/>
      <c r="Q18" s="51"/>
      <c r="R18" s="50"/>
      <c r="S18" s="51"/>
      <c r="T18" s="50"/>
      <c r="U18" s="48"/>
      <c r="V18" s="51"/>
      <c r="W18" s="34"/>
      <c r="X18" s="50"/>
      <c r="Y18" s="34"/>
      <c r="Z18" s="32"/>
      <c r="AA18" s="32"/>
      <c r="AB18" s="32"/>
      <c r="AC18" s="32"/>
      <c r="AD18" s="32"/>
      <c r="AE18" s="32"/>
    </row>
    <row r="19" spans="1:31" s="7" customFormat="1" ht="30.1" customHeight="1" x14ac:dyDescent="0.25">
      <c r="A19" s="118"/>
      <c r="B19" s="151"/>
      <c r="C19" s="152"/>
      <c r="D19" s="94">
        <v>22</v>
      </c>
      <c r="E19" s="151"/>
      <c r="F19" s="95" t="s">
        <v>22</v>
      </c>
      <c r="G19" s="96" t="s">
        <v>30</v>
      </c>
      <c r="H19" s="96" t="s">
        <v>18</v>
      </c>
      <c r="I19" s="96" t="s">
        <v>14</v>
      </c>
      <c r="J19" s="97">
        <v>992.32</v>
      </c>
      <c r="K19" s="89">
        <f>0</f>
        <v>0</v>
      </c>
      <c r="L19" s="23">
        <f t="shared" si="6"/>
        <v>0</v>
      </c>
      <c r="M19" s="24" t="str">
        <f t="shared" si="0"/>
        <v>OK</v>
      </c>
      <c r="N19" s="51"/>
      <c r="O19" s="51"/>
      <c r="P19" s="50"/>
      <c r="Q19" s="51"/>
      <c r="R19" s="50"/>
      <c r="S19" s="51"/>
      <c r="T19" s="50"/>
      <c r="U19" s="48"/>
      <c r="V19" s="51"/>
      <c r="W19" s="34"/>
      <c r="X19" s="50"/>
      <c r="Y19" s="34"/>
      <c r="Z19" s="32"/>
      <c r="AA19" s="32"/>
      <c r="AB19" s="32"/>
      <c r="AC19" s="32"/>
      <c r="AD19" s="32"/>
      <c r="AE19" s="32"/>
    </row>
    <row r="20" spans="1:31" ht="30.1" customHeight="1" x14ac:dyDescent="0.25">
      <c r="A20" s="118"/>
      <c r="B20" s="114" t="s">
        <v>46</v>
      </c>
      <c r="C20" s="115">
        <v>12</v>
      </c>
      <c r="D20" s="84">
        <v>23</v>
      </c>
      <c r="E20" s="114" t="s">
        <v>17</v>
      </c>
      <c r="F20" s="69" t="s">
        <v>22</v>
      </c>
      <c r="G20" s="70" t="s">
        <v>29</v>
      </c>
      <c r="H20" s="70" t="s">
        <v>12</v>
      </c>
      <c r="I20" s="70" t="s">
        <v>14</v>
      </c>
      <c r="J20" s="68">
        <v>15.72</v>
      </c>
      <c r="K20" s="89">
        <f>0</f>
        <v>0</v>
      </c>
      <c r="L20" s="23">
        <f t="shared" ref="L20:L21" si="7">K20-(SUM(N20:AE20))</f>
        <v>0</v>
      </c>
      <c r="M20" s="24" t="str">
        <f t="shared" si="0"/>
        <v>OK</v>
      </c>
      <c r="N20" s="46"/>
      <c r="O20" s="46"/>
      <c r="P20" s="52"/>
      <c r="Q20" s="52"/>
      <c r="R20" s="52"/>
      <c r="S20" s="52"/>
      <c r="T20" s="52"/>
      <c r="U20" s="52"/>
      <c r="V20" s="52"/>
      <c r="W20" s="52"/>
      <c r="X20" s="49"/>
      <c r="Y20" s="49"/>
      <c r="Z20" s="49"/>
      <c r="AA20" s="49"/>
      <c r="AB20" s="49"/>
      <c r="AC20" s="49"/>
      <c r="AD20" s="49"/>
      <c r="AE20" s="49"/>
    </row>
    <row r="21" spans="1:31" ht="30.1" customHeight="1" x14ac:dyDescent="0.25">
      <c r="A21" s="118"/>
      <c r="B21" s="114"/>
      <c r="C21" s="115"/>
      <c r="D21" s="84">
        <v>24</v>
      </c>
      <c r="E21" s="114"/>
      <c r="F21" s="69" t="s">
        <v>22</v>
      </c>
      <c r="G21" s="70" t="s">
        <v>30</v>
      </c>
      <c r="H21" s="70" t="s">
        <v>18</v>
      </c>
      <c r="I21" s="70" t="s">
        <v>14</v>
      </c>
      <c r="J21" s="68">
        <v>2252.44</v>
      </c>
      <c r="K21" s="89">
        <f>0</f>
        <v>0</v>
      </c>
      <c r="L21" s="23">
        <f t="shared" si="7"/>
        <v>0</v>
      </c>
      <c r="M21" s="24" t="str">
        <f t="shared" si="0"/>
        <v>OK</v>
      </c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49"/>
      <c r="Y21" s="49"/>
      <c r="Z21" s="49"/>
      <c r="AA21" s="49"/>
      <c r="AB21" s="49"/>
      <c r="AC21" s="49"/>
      <c r="AD21" s="49"/>
      <c r="AE21" s="49"/>
    </row>
    <row r="22" spans="1:31" ht="30.1" customHeight="1" x14ac:dyDescent="0.25">
      <c r="A22" s="118"/>
      <c r="B22" s="151" t="s">
        <v>34</v>
      </c>
      <c r="C22" s="152">
        <v>13</v>
      </c>
      <c r="D22" s="94">
        <v>25</v>
      </c>
      <c r="E22" s="151" t="s">
        <v>13</v>
      </c>
      <c r="F22" s="95" t="s">
        <v>22</v>
      </c>
      <c r="G22" s="96" t="s">
        <v>29</v>
      </c>
      <c r="H22" s="96" t="s">
        <v>12</v>
      </c>
      <c r="I22" s="96" t="s">
        <v>14</v>
      </c>
      <c r="J22" s="97">
        <v>15.44</v>
      </c>
      <c r="K22" s="89">
        <f>0</f>
        <v>0</v>
      </c>
      <c r="L22" s="23">
        <f t="shared" si="6"/>
        <v>0</v>
      </c>
      <c r="M22" s="24" t="str">
        <f t="shared" si="0"/>
        <v>OK</v>
      </c>
      <c r="N22" s="46"/>
      <c r="O22" s="46"/>
      <c r="P22" s="52"/>
      <c r="Q22" s="52"/>
      <c r="R22" s="52"/>
      <c r="S22" s="52"/>
      <c r="T22" s="52"/>
      <c r="U22" s="52"/>
      <c r="V22" s="52"/>
      <c r="W22" s="52"/>
      <c r="X22" s="49"/>
      <c r="Y22" s="49"/>
      <c r="Z22" s="49"/>
      <c r="AA22" s="49"/>
      <c r="AB22" s="49"/>
      <c r="AC22" s="49"/>
      <c r="AD22" s="49"/>
      <c r="AE22" s="49"/>
    </row>
    <row r="23" spans="1:31" ht="30.1" customHeight="1" x14ac:dyDescent="0.25">
      <c r="A23" s="119"/>
      <c r="B23" s="151"/>
      <c r="C23" s="152"/>
      <c r="D23" s="94">
        <v>26</v>
      </c>
      <c r="E23" s="151"/>
      <c r="F23" s="95" t="s">
        <v>22</v>
      </c>
      <c r="G23" s="96" t="s">
        <v>30</v>
      </c>
      <c r="H23" s="96" t="s">
        <v>18</v>
      </c>
      <c r="I23" s="96" t="s">
        <v>14</v>
      </c>
      <c r="J23" s="97">
        <v>2650</v>
      </c>
      <c r="K23" s="89">
        <f>0</f>
        <v>0</v>
      </c>
      <c r="L23" s="23">
        <f t="shared" si="6"/>
        <v>0</v>
      </c>
      <c r="M23" s="24" t="str">
        <f t="shared" si="0"/>
        <v>OK</v>
      </c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49"/>
      <c r="Y23" s="49"/>
      <c r="Z23" s="49"/>
      <c r="AA23" s="49"/>
      <c r="AB23" s="49"/>
      <c r="AC23" s="49"/>
      <c r="AD23" s="49"/>
      <c r="AE23" s="49"/>
    </row>
    <row r="24" spans="1:31" s="7" customFormat="1" ht="30.1" customHeight="1" x14ac:dyDescent="0.25">
      <c r="A24" s="117" t="s">
        <v>26</v>
      </c>
      <c r="B24" s="114" t="s">
        <v>47</v>
      </c>
      <c r="C24" s="115">
        <v>14</v>
      </c>
      <c r="D24" s="84">
        <v>27</v>
      </c>
      <c r="E24" s="114" t="s">
        <v>15</v>
      </c>
      <c r="F24" s="69" t="s">
        <v>22</v>
      </c>
      <c r="G24" s="70" t="s">
        <v>29</v>
      </c>
      <c r="H24" s="70" t="s">
        <v>12</v>
      </c>
      <c r="I24" s="70" t="s">
        <v>14</v>
      </c>
      <c r="J24" s="68">
        <v>3.75</v>
      </c>
      <c r="K24" s="89">
        <f>0</f>
        <v>0</v>
      </c>
      <c r="L24" s="23">
        <f t="shared" si="6"/>
        <v>0</v>
      </c>
      <c r="M24" s="24" t="str">
        <f t="shared" si="0"/>
        <v>OK</v>
      </c>
      <c r="N24" s="51"/>
      <c r="O24" s="51"/>
      <c r="P24" s="51"/>
      <c r="Q24" s="50"/>
      <c r="R24" s="51"/>
      <c r="S24" s="50"/>
      <c r="T24" s="50"/>
      <c r="U24" s="48"/>
      <c r="V24" s="51"/>
      <c r="W24" s="34"/>
      <c r="X24" s="50"/>
      <c r="Y24" s="34"/>
      <c r="Z24" s="32"/>
      <c r="AA24" s="32"/>
      <c r="AB24" s="32"/>
      <c r="AC24" s="32"/>
      <c r="AD24" s="32"/>
      <c r="AE24" s="32"/>
    </row>
    <row r="25" spans="1:31" s="7" customFormat="1" ht="30.1" customHeight="1" x14ac:dyDescent="0.25">
      <c r="A25" s="118"/>
      <c r="B25" s="114"/>
      <c r="C25" s="115"/>
      <c r="D25" s="84">
        <v>28</v>
      </c>
      <c r="E25" s="114"/>
      <c r="F25" s="69" t="s">
        <v>22</v>
      </c>
      <c r="G25" s="70" t="s">
        <v>30</v>
      </c>
      <c r="H25" s="70" t="s">
        <v>18</v>
      </c>
      <c r="I25" s="70" t="s">
        <v>14</v>
      </c>
      <c r="J25" s="68">
        <v>115</v>
      </c>
      <c r="K25" s="89">
        <f>0</f>
        <v>0</v>
      </c>
      <c r="L25" s="23">
        <f t="shared" si="6"/>
        <v>0</v>
      </c>
      <c r="M25" s="24" t="str">
        <f t="shared" si="0"/>
        <v>OK</v>
      </c>
      <c r="N25" s="51"/>
      <c r="O25" s="51"/>
      <c r="P25" s="51"/>
      <c r="Q25" s="50"/>
      <c r="R25" s="51"/>
      <c r="S25" s="50"/>
      <c r="T25" s="50"/>
      <c r="U25" s="48"/>
      <c r="V25" s="51"/>
      <c r="W25" s="34"/>
      <c r="X25" s="50"/>
      <c r="Y25" s="34"/>
      <c r="Z25" s="32"/>
      <c r="AA25" s="32"/>
      <c r="AB25" s="32"/>
      <c r="AC25" s="32"/>
      <c r="AD25" s="32"/>
      <c r="AE25" s="32"/>
    </row>
    <row r="26" spans="1:31" s="7" customFormat="1" ht="30.1" customHeight="1" x14ac:dyDescent="0.25">
      <c r="A26" s="118"/>
      <c r="B26" s="151" t="s">
        <v>28</v>
      </c>
      <c r="C26" s="152">
        <v>15</v>
      </c>
      <c r="D26" s="94">
        <v>29</v>
      </c>
      <c r="E26" s="151" t="s">
        <v>16</v>
      </c>
      <c r="F26" s="95" t="s">
        <v>22</v>
      </c>
      <c r="G26" s="96" t="s">
        <v>29</v>
      </c>
      <c r="H26" s="96" t="s">
        <v>12</v>
      </c>
      <c r="I26" s="96" t="s">
        <v>14</v>
      </c>
      <c r="J26" s="97">
        <v>5.9</v>
      </c>
      <c r="K26" s="89">
        <f>0</f>
        <v>0</v>
      </c>
      <c r="L26" s="23">
        <f t="shared" si="6"/>
        <v>0</v>
      </c>
      <c r="M26" s="24" t="str">
        <f t="shared" si="0"/>
        <v>OK</v>
      </c>
      <c r="N26" s="51"/>
      <c r="O26" s="51"/>
      <c r="P26" s="50"/>
      <c r="Q26" s="50"/>
      <c r="R26" s="50"/>
      <c r="S26" s="50"/>
      <c r="T26" s="50"/>
      <c r="U26" s="48"/>
      <c r="V26" s="51"/>
      <c r="W26" s="34"/>
      <c r="X26" s="51"/>
      <c r="Y26" s="34"/>
      <c r="Z26" s="32"/>
      <c r="AA26" s="32"/>
      <c r="AB26" s="32"/>
      <c r="AC26" s="32"/>
      <c r="AD26" s="32"/>
      <c r="AE26" s="32"/>
    </row>
    <row r="27" spans="1:31" s="7" customFormat="1" ht="30.1" customHeight="1" x14ac:dyDescent="0.25">
      <c r="A27" s="118"/>
      <c r="B27" s="151"/>
      <c r="C27" s="152"/>
      <c r="D27" s="94">
        <v>30</v>
      </c>
      <c r="E27" s="151"/>
      <c r="F27" s="95" t="s">
        <v>22</v>
      </c>
      <c r="G27" s="96" t="s">
        <v>30</v>
      </c>
      <c r="H27" s="96" t="s">
        <v>18</v>
      </c>
      <c r="I27" s="96" t="s">
        <v>14</v>
      </c>
      <c r="J27" s="97">
        <v>600</v>
      </c>
      <c r="K27" s="89">
        <f>0</f>
        <v>0</v>
      </c>
      <c r="L27" s="23">
        <f t="shared" si="6"/>
        <v>0</v>
      </c>
      <c r="M27" s="24" t="str">
        <f t="shared" si="0"/>
        <v>OK</v>
      </c>
      <c r="N27" s="51"/>
      <c r="O27" s="51"/>
      <c r="P27" s="50"/>
      <c r="Q27" s="50"/>
      <c r="R27" s="50"/>
      <c r="S27" s="50"/>
      <c r="T27" s="50"/>
      <c r="U27" s="48"/>
      <c r="V27" s="51"/>
      <c r="W27" s="34"/>
      <c r="X27" s="51"/>
      <c r="Y27" s="34"/>
      <c r="Z27" s="32"/>
      <c r="AA27" s="32"/>
      <c r="AB27" s="32"/>
      <c r="AC27" s="32"/>
      <c r="AD27" s="32"/>
      <c r="AE27" s="32"/>
    </row>
    <row r="28" spans="1:31" s="7" customFormat="1" ht="30.1" customHeight="1" x14ac:dyDescent="0.25">
      <c r="A28" s="118"/>
      <c r="B28" s="114" t="s">
        <v>28</v>
      </c>
      <c r="C28" s="115">
        <v>16</v>
      </c>
      <c r="D28" s="84">
        <v>31</v>
      </c>
      <c r="E28" s="114" t="s">
        <v>17</v>
      </c>
      <c r="F28" s="69" t="s">
        <v>22</v>
      </c>
      <c r="G28" s="70" t="s">
        <v>29</v>
      </c>
      <c r="H28" s="70" t="s">
        <v>12</v>
      </c>
      <c r="I28" s="70" t="s">
        <v>14</v>
      </c>
      <c r="J28" s="68">
        <v>11.44</v>
      </c>
      <c r="K28" s="89">
        <f>0</f>
        <v>0</v>
      </c>
      <c r="L28" s="23">
        <f t="shared" si="6"/>
        <v>0</v>
      </c>
      <c r="M28" s="24" t="str">
        <f t="shared" si="0"/>
        <v>OK</v>
      </c>
      <c r="N28" s="51"/>
      <c r="O28" s="51"/>
      <c r="P28" s="50"/>
      <c r="Q28" s="51"/>
      <c r="R28" s="50"/>
      <c r="S28" s="51"/>
      <c r="T28" s="50"/>
      <c r="U28" s="48"/>
      <c r="V28" s="51"/>
      <c r="W28" s="34"/>
      <c r="X28" s="50"/>
      <c r="Y28" s="34"/>
      <c r="Z28" s="32"/>
      <c r="AA28" s="32"/>
      <c r="AB28" s="32"/>
      <c r="AC28" s="32"/>
      <c r="AD28" s="32"/>
      <c r="AE28" s="32"/>
    </row>
    <row r="29" spans="1:31" s="7" customFormat="1" ht="30.1" customHeight="1" x14ac:dyDescent="0.25">
      <c r="A29" s="118"/>
      <c r="B29" s="114"/>
      <c r="C29" s="115"/>
      <c r="D29" s="84">
        <v>32</v>
      </c>
      <c r="E29" s="114"/>
      <c r="F29" s="69" t="s">
        <v>22</v>
      </c>
      <c r="G29" s="70" t="s">
        <v>30</v>
      </c>
      <c r="H29" s="70" t="s">
        <v>18</v>
      </c>
      <c r="I29" s="70" t="s">
        <v>14</v>
      </c>
      <c r="J29" s="68">
        <v>800</v>
      </c>
      <c r="K29" s="89">
        <f>0</f>
        <v>0</v>
      </c>
      <c r="L29" s="23">
        <f t="shared" si="6"/>
        <v>0</v>
      </c>
      <c r="M29" s="24" t="str">
        <f t="shared" si="0"/>
        <v>OK</v>
      </c>
      <c r="N29" s="51"/>
      <c r="O29" s="51"/>
      <c r="P29" s="50"/>
      <c r="Q29" s="51"/>
      <c r="R29" s="50"/>
      <c r="S29" s="51"/>
      <c r="T29" s="50"/>
      <c r="U29" s="48"/>
      <c r="V29" s="51"/>
      <c r="W29" s="34"/>
      <c r="X29" s="50"/>
      <c r="Y29" s="34"/>
      <c r="Z29" s="32"/>
      <c r="AA29" s="32"/>
      <c r="AB29" s="32"/>
      <c r="AC29" s="32"/>
      <c r="AD29" s="32"/>
      <c r="AE29" s="32"/>
    </row>
    <row r="30" spans="1:31" ht="30.1" customHeight="1" x14ac:dyDescent="0.25">
      <c r="A30" s="118"/>
      <c r="B30" s="151" t="s">
        <v>48</v>
      </c>
      <c r="C30" s="152">
        <v>17</v>
      </c>
      <c r="D30" s="94">
        <v>33</v>
      </c>
      <c r="E30" s="151" t="s">
        <v>13</v>
      </c>
      <c r="F30" s="95" t="s">
        <v>22</v>
      </c>
      <c r="G30" s="96" t="s">
        <v>29</v>
      </c>
      <c r="H30" s="96" t="s">
        <v>12</v>
      </c>
      <c r="I30" s="96" t="s">
        <v>14</v>
      </c>
      <c r="J30" s="97">
        <v>10.25</v>
      </c>
      <c r="K30" s="89">
        <f>0</f>
        <v>0</v>
      </c>
      <c r="L30" s="23">
        <f t="shared" si="6"/>
        <v>0</v>
      </c>
      <c r="M30" s="24" t="str">
        <f t="shared" si="0"/>
        <v>OK</v>
      </c>
      <c r="N30" s="46"/>
      <c r="O30" s="46"/>
      <c r="P30" s="52"/>
      <c r="Q30" s="52"/>
      <c r="R30" s="52"/>
      <c r="S30" s="52"/>
      <c r="T30" s="52"/>
      <c r="U30" s="52"/>
      <c r="V30" s="52"/>
      <c r="W30" s="52"/>
      <c r="X30" s="49"/>
      <c r="Y30" s="49"/>
      <c r="Z30" s="49"/>
      <c r="AA30" s="49"/>
      <c r="AB30" s="49"/>
      <c r="AC30" s="49"/>
      <c r="AD30" s="49"/>
      <c r="AE30" s="49"/>
    </row>
    <row r="31" spans="1:31" ht="30.1" customHeight="1" x14ac:dyDescent="0.25">
      <c r="A31" s="119"/>
      <c r="B31" s="151"/>
      <c r="C31" s="152"/>
      <c r="D31" s="94">
        <v>34</v>
      </c>
      <c r="E31" s="151"/>
      <c r="F31" s="95" t="s">
        <v>22</v>
      </c>
      <c r="G31" s="96" t="s">
        <v>30</v>
      </c>
      <c r="H31" s="96" t="s">
        <v>18</v>
      </c>
      <c r="I31" s="96" t="s">
        <v>14</v>
      </c>
      <c r="J31" s="97">
        <v>750</v>
      </c>
      <c r="K31" s="89">
        <f>0</f>
        <v>0</v>
      </c>
      <c r="L31" s="23">
        <f t="shared" si="6"/>
        <v>0</v>
      </c>
      <c r="M31" s="24" t="str">
        <f t="shared" si="0"/>
        <v>OK</v>
      </c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49"/>
      <c r="Y31" s="49"/>
      <c r="Z31" s="49"/>
      <c r="AA31" s="49"/>
      <c r="AB31" s="49"/>
      <c r="AC31" s="49"/>
      <c r="AD31" s="49"/>
      <c r="AE31" s="49"/>
    </row>
    <row r="32" spans="1:31" ht="30.1" customHeight="1" x14ac:dyDescent="0.25">
      <c r="A32" s="117" t="s">
        <v>35</v>
      </c>
      <c r="B32" s="114" t="s">
        <v>49</v>
      </c>
      <c r="C32" s="115">
        <v>18</v>
      </c>
      <c r="D32" s="84">
        <v>35</v>
      </c>
      <c r="E32" s="114" t="s">
        <v>15</v>
      </c>
      <c r="F32" s="69" t="s">
        <v>22</v>
      </c>
      <c r="G32" s="70" t="s">
        <v>29</v>
      </c>
      <c r="H32" s="70" t="s">
        <v>12</v>
      </c>
      <c r="I32" s="70" t="s">
        <v>14</v>
      </c>
      <c r="J32" s="68">
        <v>9.19</v>
      </c>
      <c r="K32" s="89">
        <f>0</f>
        <v>0</v>
      </c>
      <c r="L32" s="23">
        <f t="shared" si="6"/>
        <v>0</v>
      </c>
      <c r="M32" s="24" t="str">
        <f t="shared" si="0"/>
        <v>OK</v>
      </c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49"/>
      <c r="Y32" s="49"/>
      <c r="Z32" s="49"/>
      <c r="AA32" s="49"/>
      <c r="AB32" s="49"/>
      <c r="AC32" s="49"/>
      <c r="AD32" s="49"/>
      <c r="AE32" s="49"/>
    </row>
    <row r="33" spans="1:31" ht="30.1" customHeight="1" x14ac:dyDescent="0.25">
      <c r="A33" s="118"/>
      <c r="B33" s="114"/>
      <c r="C33" s="115"/>
      <c r="D33" s="84">
        <v>36</v>
      </c>
      <c r="E33" s="114"/>
      <c r="F33" s="69" t="s">
        <v>22</v>
      </c>
      <c r="G33" s="70" t="s">
        <v>30</v>
      </c>
      <c r="H33" s="70" t="s">
        <v>18</v>
      </c>
      <c r="I33" s="70" t="s">
        <v>14</v>
      </c>
      <c r="J33" s="68">
        <v>1698.99</v>
      </c>
      <c r="K33" s="89">
        <f>0</f>
        <v>0</v>
      </c>
      <c r="L33" s="23">
        <f t="shared" si="6"/>
        <v>0</v>
      </c>
      <c r="M33" s="24" t="str">
        <f t="shared" si="0"/>
        <v>OK</v>
      </c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49"/>
      <c r="Y33" s="49"/>
      <c r="Z33" s="49"/>
      <c r="AA33" s="49"/>
      <c r="AB33" s="49"/>
      <c r="AC33" s="49"/>
      <c r="AD33" s="49"/>
      <c r="AE33" s="49"/>
    </row>
    <row r="34" spans="1:31" ht="30.1" customHeight="1" x14ac:dyDescent="0.25">
      <c r="A34" s="118"/>
      <c r="B34" s="151" t="s">
        <v>48</v>
      </c>
      <c r="C34" s="152">
        <v>19</v>
      </c>
      <c r="D34" s="94">
        <v>37</v>
      </c>
      <c r="E34" s="151" t="s">
        <v>17</v>
      </c>
      <c r="F34" s="95" t="s">
        <v>22</v>
      </c>
      <c r="G34" s="96" t="s">
        <v>29</v>
      </c>
      <c r="H34" s="96" t="s">
        <v>12</v>
      </c>
      <c r="I34" s="96" t="s">
        <v>14</v>
      </c>
      <c r="J34" s="97">
        <v>15.2</v>
      </c>
      <c r="K34" s="89">
        <f>0</f>
        <v>0</v>
      </c>
      <c r="L34" s="23">
        <f t="shared" si="6"/>
        <v>0</v>
      </c>
      <c r="M34" s="24" t="str">
        <f t="shared" si="0"/>
        <v>OK</v>
      </c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49"/>
      <c r="Y34" s="49"/>
      <c r="Z34" s="49"/>
      <c r="AA34" s="49"/>
      <c r="AB34" s="49"/>
      <c r="AC34" s="49"/>
      <c r="AD34" s="49"/>
      <c r="AE34" s="49"/>
    </row>
    <row r="35" spans="1:31" ht="30.1" customHeight="1" x14ac:dyDescent="0.25">
      <c r="A35" s="119"/>
      <c r="B35" s="151"/>
      <c r="C35" s="155"/>
      <c r="D35" s="94">
        <v>38</v>
      </c>
      <c r="E35" s="151"/>
      <c r="F35" s="95" t="s">
        <v>22</v>
      </c>
      <c r="G35" s="96" t="s">
        <v>30</v>
      </c>
      <c r="H35" s="96" t="s">
        <v>18</v>
      </c>
      <c r="I35" s="96" t="s">
        <v>14</v>
      </c>
      <c r="J35" s="97">
        <v>1000</v>
      </c>
      <c r="K35" s="89">
        <f>0</f>
        <v>0</v>
      </c>
      <c r="L35" s="23">
        <f t="shared" si="6"/>
        <v>0</v>
      </c>
      <c r="M35" s="24" t="str">
        <f t="shared" si="0"/>
        <v>OK</v>
      </c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49"/>
      <c r="Y35" s="49"/>
      <c r="Z35" s="49"/>
      <c r="AA35" s="49"/>
      <c r="AB35" s="49"/>
      <c r="AC35" s="49"/>
      <c r="AD35" s="49"/>
      <c r="AE35" s="49"/>
    </row>
    <row r="36" spans="1:31" ht="30.1" customHeight="1" x14ac:dyDescent="0.25">
      <c r="A36" s="117" t="s">
        <v>50</v>
      </c>
      <c r="B36" s="114" t="s">
        <v>51</v>
      </c>
      <c r="C36" s="115">
        <v>20</v>
      </c>
      <c r="D36" s="84">
        <v>39</v>
      </c>
      <c r="E36" s="114" t="s">
        <v>15</v>
      </c>
      <c r="F36" s="69" t="s">
        <v>22</v>
      </c>
      <c r="G36" s="70" t="s">
        <v>29</v>
      </c>
      <c r="H36" s="70" t="s">
        <v>12</v>
      </c>
      <c r="I36" s="70" t="s">
        <v>14</v>
      </c>
      <c r="J36" s="68">
        <v>9.16</v>
      </c>
      <c r="K36" s="89">
        <f>0</f>
        <v>0</v>
      </c>
      <c r="L36" s="23">
        <f t="shared" si="6"/>
        <v>0</v>
      </c>
      <c r="M36" s="24" t="str">
        <f t="shared" si="0"/>
        <v>OK</v>
      </c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49"/>
      <c r="Y36" s="49"/>
      <c r="Z36" s="49"/>
      <c r="AA36" s="49"/>
      <c r="AB36" s="49"/>
      <c r="AC36" s="49"/>
      <c r="AD36" s="49"/>
      <c r="AE36" s="49"/>
    </row>
    <row r="37" spans="1:31" ht="30.1" customHeight="1" x14ac:dyDescent="0.25">
      <c r="A37" s="118"/>
      <c r="B37" s="114"/>
      <c r="C37" s="116"/>
      <c r="D37" s="84">
        <v>40</v>
      </c>
      <c r="E37" s="114"/>
      <c r="F37" s="69" t="s">
        <v>22</v>
      </c>
      <c r="G37" s="70" t="s">
        <v>30</v>
      </c>
      <c r="H37" s="70" t="s">
        <v>18</v>
      </c>
      <c r="I37" s="70" t="s">
        <v>14</v>
      </c>
      <c r="J37" s="68">
        <v>1700</v>
      </c>
      <c r="K37" s="89">
        <f>0</f>
        <v>0</v>
      </c>
      <c r="L37" s="23">
        <f t="shared" si="6"/>
        <v>0</v>
      </c>
      <c r="M37" s="24" t="str">
        <f t="shared" si="0"/>
        <v>OK</v>
      </c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49"/>
      <c r="Y37" s="49"/>
      <c r="Z37" s="49"/>
      <c r="AA37" s="49"/>
      <c r="AB37" s="49"/>
      <c r="AC37" s="49"/>
      <c r="AD37" s="49"/>
      <c r="AE37" s="49"/>
    </row>
    <row r="38" spans="1:31" ht="30.1" customHeight="1" x14ac:dyDescent="0.25">
      <c r="A38" s="118"/>
      <c r="B38" s="151" t="s">
        <v>51</v>
      </c>
      <c r="C38" s="152">
        <v>21</v>
      </c>
      <c r="D38" s="94">
        <v>41</v>
      </c>
      <c r="E38" s="151" t="s">
        <v>16</v>
      </c>
      <c r="F38" s="95" t="s">
        <v>22</v>
      </c>
      <c r="G38" s="96" t="s">
        <v>29</v>
      </c>
      <c r="H38" s="96" t="s">
        <v>12</v>
      </c>
      <c r="I38" s="96" t="s">
        <v>14</v>
      </c>
      <c r="J38" s="97">
        <v>13.05</v>
      </c>
      <c r="K38" s="89">
        <f>0</f>
        <v>0</v>
      </c>
      <c r="L38" s="23">
        <f t="shared" si="6"/>
        <v>0</v>
      </c>
      <c r="M38" s="24" t="str">
        <f t="shared" si="0"/>
        <v>OK</v>
      </c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49"/>
      <c r="Y38" s="49"/>
      <c r="Z38" s="49"/>
      <c r="AA38" s="49"/>
      <c r="AB38" s="49"/>
      <c r="AC38" s="49"/>
      <c r="AD38" s="49"/>
      <c r="AE38" s="49"/>
    </row>
    <row r="39" spans="1:31" ht="30.1" customHeight="1" x14ac:dyDescent="0.25">
      <c r="A39" s="118"/>
      <c r="B39" s="151"/>
      <c r="C39" s="155"/>
      <c r="D39" s="94">
        <v>42</v>
      </c>
      <c r="E39" s="151"/>
      <c r="F39" s="95" t="s">
        <v>22</v>
      </c>
      <c r="G39" s="96" t="s">
        <v>30</v>
      </c>
      <c r="H39" s="96" t="s">
        <v>18</v>
      </c>
      <c r="I39" s="96" t="s">
        <v>14</v>
      </c>
      <c r="J39" s="97">
        <v>2100</v>
      </c>
      <c r="K39" s="89">
        <f>0</f>
        <v>0</v>
      </c>
      <c r="L39" s="23">
        <f t="shared" si="6"/>
        <v>0</v>
      </c>
      <c r="M39" s="24" t="str">
        <f t="shared" si="0"/>
        <v>OK</v>
      </c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49"/>
      <c r="Y39" s="49"/>
      <c r="Z39" s="49"/>
      <c r="AA39" s="49"/>
      <c r="AB39" s="49"/>
      <c r="AC39" s="49"/>
      <c r="AD39" s="49"/>
      <c r="AE39" s="49"/>
    </row>
    <row r="40" spans="1:31" ht="30.1" customHeight="1" x14ac:dyDescent="0.25">
      <c r="A40" s="118"/>
      <c r="B40" s="114" t="s">
        <v>28</v>
      </c>
      <c r="C40" s="115">
        <v>22</v>
      </c>
      <c r="D40" s="84">
        <v>43</v>
      </c>
      <c r="E40" s="114" t="s">
        <v>17</v>
      </c>
      <c r="F40" s="69" t="s">
        <v>22</v>
      </c>
      <c r="G40" s="70" t="s">
        <v>29</v>
      </c>
      <c r="H40" s="70" t="s">
        <v>12</v>
      </c>
      <c r="I40" s="70" t="s">
        <v>14</v>
      </c>
      <c r="J40" s="68">
        <v>17.420000000000002</v>
      </c>
      <c r="K40" s="89">
        <f>0</f>
        <v>0</v>
      </c>
      <c r="L40" s="23">
        <f t="shared" si="6"/>
        <v>0</v>
      </c>
      <c r="M40" s="24" t="str">
        <f t="shared" si="0"/>
        <v>OK</v>
      </c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49"/>
      <c r="Y40" s="49"/>
      <c r="Z40" s="49"/>
      <c r="AA40" s="49"/>
      <c r="AB40" s="49"/>
      <c r="AC40" s="49"/>
      <c r="AD40" s="49"/>
      <c r="AE40" s="49"/>
    </row>
    <row r="41" spans="1:31" ht="30.1" customHeight="1" x14ac:dyDescent="0.25">
      <c r="A41" s="118"/>
      <c r="B41" s="114"/>
      <c r="C41" s="116"/>
      <c r="D41" s="84">
        <v>44</v>
      </c>
      <c r="E41" s="114"/>
      <c r="F41" s="69" t="s">
        <v>22</v>
      </c>
      <c r="G41" s="70" t="s">
        <v>30</v>
      </c>
      <c r="H41" s="70" t="s">
        <v>18</v>
      </c>
      <c r="I41" s="70" t="s">
        <v>14</v>
      </c>
      <c r="J41" s="68">
        <v>1500</v>
      </c>
      <c r="K41" s="89">
        <f>0</f>
        <v>0</v>
      </c>
      <c r="L41" s="23">
        <f t="shared" si="6"/>
        <v>0</v>
      </c>
      <c r="M41" s="24" t="str">
        <f t="shared" si="0"/>
        <v>OK</v>
      </c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49"/>
      <c r="Y41" s="49"/>
      <c r="Z41" s="49"/>
      <c r="AA41" s="49"/>
      <c r="AB41" s="49"/>
      <c r="AC41" s="49"/>
      <c r="AD41" s="49"/>
      <c r="AE41" s="49"/>
    </row>
    <row r="42" spans="1:31" s="7" customFormat="1" ht="30.1" customHeight="1" x14ac:dyDescent="0.25">
      <c r="A42" s="118"/>
      <c r="B42" s="151" t="s">
        <v>52</v>
      </c>
      <c r="C42" s="152">
        <v>23</v>
      </c>
      <c r="D42" s="94">
        <v>45</v>
      </c>
      <c r="E42" s="151" t="s">
        <v>13</v>
      </c>
      <c r="F42" s="95" t="s">
        <v>22</v>
      </c>
      <c r="G42" s="96" t="s">
        <v>29</v>
      </c>
      <c r="H42" s="96" t="s">
        <v>12</v>
      </c>
      <c r="I42" s="96" t="s">
        <v>14</v>
      </c>
      <c r="J42" s="97">
        <v>16.2</v>
      </c>
      <c r="K42" s="89">
        <f>0</f>
        <v>0</v>
      </c>
      <c r="L42" s="23">
        <f t="shared" si="5"/>
        <v>0</v>
      </c>
      <c r="M42" s="24" t="str">
        <f t="shared" si="0"/>
        <v>OK</v>
      </c>
      <c r="N42" s="51"/>
      <c r="O42" s="51"/>
      <c r="P42" s="51"/>
      <c r="Q42" s="50"/>
      <c r="R42" s="51"/>
      <c r="S42" s="50"/>
      <c r="T42" s="50"/>
      <c r="U42" s="48"/>
      <c r="V42" s="51"/>
      <c r="W42" s="34"/>
      <c r="X42" s="50"/>
      <c r="Y42" s="34"/>
      <c r="Z42" s="32"/>
      <c r="AA42" s="32"/>
      <c r="AB42" s="32"/>
      <c r="AC42" s="32"/>
      <c r="AD42" s="32"/>
      <c r="AE42" s="32"/>
    </row>
    <row r="43" spans="1:31" s="7" customFormat="1" ht="30.1" customHeight="1" x14ac:dyDescent="0.25">
      <c r="A43" s="118"/>
      <c r="B43" s="151"/>
      <c r="C43" s="155"/>
      <c r="D43" s="94">
        <v>46</v>
      </c>
      <c r="E43" s="151"/>
      <c r="F43" s="95" t="s">
        <v>22</v>
      </c>
      <c r="G43" s="96" t="s">
        <v>30</v>
      </c>
      <c r="H43" s="96" t="s">
        <v>18</v>
      </c>
      <c r="I43" s="96" t="s">
        <v>14</v>
      </c>
      <c r="J43" s="97">
        <v>2648</v>
      </c>
      <c r="K43" s="89">
        <f>0</f>
        <v>0</v>
      </c>
      <c r="L43" s="23">
        <f t="shared" si="5"/>
        <v>0</v>
      </c>
      <c r="M43" s="24" t="str">
        <f t="shared" si="0"/>
        <v>OK</v>
      </c>
      <c r="N43" s="51"/>
      <c r="O43" s="51"/>
      <c r="P43" s="51"/>
      <c r="Q43" s="50"/>
      <c r="R43" s="51"/>
      <c r="S43" s="50"/>
      <c r="T43" s="50"/>
      <c r="U43" s="48"/>
      <c r="V43" s="51"/>
      <c r="W43" s="34"/>
      <c r="X43" s="50"/>
      <c r="Y43" s="34"/>
      <c r="Z43" s="32"/>
      <c r="AA43" s="32"/>
      <c r="AB43" s="32"/>
      <c r="AC43" s="32"/>
      <c r="AD43" s="32"/>
      <c r="AE43" s="32"/>
    </row>
    <row r="44" spans="1:31" s="7" customFormat="1" ht="30.1" customHeight="1" x14ac:dyDescent="0.25">
      <c r="A44" s="118"/>
      <c r="B44" s="114" t="s">
        <v>53</v>
      </c>
      <c r="C44" s="115">
        <v>24</v>
      </c>
      <c r="D44" s="84">
        <v>47</v>
      </c>
      <c r="E44" s="114" t="s">
        <v>54</v>
      </c>
      <c r="F44" s="69" t="s">
        <v>22</v>
      </c>
      <c r="G44" s="70" t="s">
        <v>29</v>
      </c>
      <c r="H44" s="70" t="s">
        <v>12</v>
      </c>
      <c r="I44" s="70" t="s">
        <v>14</v>
      </c>
      <c r="J44" s="68">
        <v>17.09</v>
      </c>
      <c r="K44" s="89">
        <f>0</f>
        <v>0</v>
      </c>
      <c r="L44" s="23">
        <f t="shared" si="5"/>
        <v>0</v>
      </c>
      <c r="M44" s="24" t="str">
        <f t="shared" si="0"/>
        <v>OK</v>
      </c>
      <c r="N44" s="51"/>
      <c r="O44" s="51"/>
      <c r="P44" s="50"/>
      <c r="Q44" s="50"/>
      <c r="R44" s="50"/>
      <c r="S44" s="50"/>
      <c r="T44" s="50"/>
      <c r="U44" s="48"/>
      <c r="V44" s="51"/>
      <c r="W44" s="34"/>
      <c r="X44" s="51"/>
      <c r="Y44" s="34"/>
      <c r="Z44" s="32"/>
      <c r="AA44" s="32"/>
      <c r="AB44" s="32"/>
      <c r="AC44" s="32"/>
      <c r="AD44" s="32"/>
      <c r="AE44" s="32"/>
    </row>
    <row r="45" spans="1:31" s="7" customFormat="1" ht="30.1" customHeight="1" x14ac:dyDescent="0.25">
      <c r="A45" s="118"/>
      <c r="B45" s="114"/>
      <c r="C45" s="116"/>
      <c r="D45" s="84">
        <v>48</v>
      </c>
      <c r="E45" s="114"/>
      <c r="F45" s="69" t="s">
        <v>22</v>
      </c>
      <c r="G45" s="70" t="s">
        <v>30</v>
      </c>
      <c r="H45" s="70" t="s">
        <v>18</v>
      </c>
      <c r="I45" s="70" t="s">
        <v>14</v>
      </c>
      <c r="J45" s="68">
        <v>2674</v>
      </c>
      <c r="K45" s="89">
        <f>0</f>
        <v>0</v>
      </c>
      <c r="L45" s="23">
        <f t="shared" si="5"/>
        <v>0</v>
      </c>
      <c r="M45" s="24" t="str">
        <f t="shared" si="0"/>
        <v>OK</v>
      </c>
      <c r="N45" s="51"/>
      <c r="O45" s="51"/>
      <c r="P45" s="50"/>
      <c r="Q45" s="50"/>
      <c r="R45" s="50"/>
      <c r="S45" s="50"/>
      <c r="T45" s="50"/>
      <c r="U45" s="48"/>
      <c r="V45" s="51"/>
      <c r="W45" s="34"/>
      <c r="X45" s="51"/>
      <c r="Y45" s="34"/>
      <c r="Z45" s="32"/>
      <c r="AA45" s="32"/>
      <c r="AB45" s="32"/>
      <c r="AC45" s="32"/>
      <c r="AD45" s="32"/>
      <c r="AE45" s="32"/>
    </row>
    <row r="46" spans="1:31" s="7" customFormat="1" ht="30.1" customHeight="1" x14ac:dyDescent="0.25">
      <c r="A46" s="118"/>
      <c r="B46" s="151" t="s">
        <v>52</v>
      </c>
      <c r="C46" s="152">
        <v>25</v>
      </c>
      <c r="D46" s="94">
        <v>49</v>
      </c>
      <c r="E46" s="151" t="s">
        <v>23</v>
      </c>
      <c r="F46" s="95" t="s">
        <v>22</v>
      </c>
      <c r="G46" s="96" t="s">
        <v>29</v>
      </c>
      <c r="H46" s="96" t="s">
        <v>12</v>
      </c>
      <c r="I46" s="96" t="s">
        <v>14</v>
      </c>
      <c r="J46" s="97">
        <v>6.93</v>
      </c>
      <c r="K46" s="89">
        <f>0</f>
        <v>0</v>
      </c>
      <c r="L46" s="23">
        <f t="shared" si="5"/>
        <v>0</v>
      </c>
      <c r="M46" s="24" t="str">
        <f t="shared" si="0"/>
        <v>OK</v>
      </c>
      <c r="N46" s="51"/>
      <c r="O46" s="51"/>
      <c r="P46" s="50"/>
      <c r="Q46" s="51"/>
      <c r="R46" s="50"/>
      <c r="S46" s="51"/>
      <c r="T46" s="50"/>
      <c r="U46" s="48"/>
      <c r="V46" s="51"/>
      <c r="W46" s="34"/>
      <c r="X46" s="50"/>
      <c r="Y46" s="34"/>
      <c r="Z46" s="32"/>
      <c r="AA46" s="32"/>
      <c r="AB46" s="32"/>
      <c r="AC46" s="32"/>
      <c r="AD46" s="32"/>
      <c r="AE46" s="32"/>
    </row>
    <row r="47" spans="1:31" s="7" customFormat="1" ht="30.1" customHeight="1" x14ac:dyDescent="0.25">
      <c r="A47" s="119"/>
      <c r="B47" s="151"/>
      <c r="C47" s="155"/>
      <c r="D47" s="94">
        <v>50</v>
      </c>
      <c r="E47" s="151"/>
      <c r="F47" s="95" t="s">
        <v>22</v>
      </c>
      <c r="G47" s="96" t="s">
        <v>30</v>
      </c>
      <c r="H47" s="96" t="s">
        <v>18</v>
      </c>
      <c r="I47" s="96" t="s">
        <v>14</v>
      </c>
      <c r="J47" s="97">
        <v>1364</v>
      </c>
      <c r="K47" s="89">
        <f>0</f>
        <v>0</v>
      </c>
      <c r="L47" s="23">
        <f t="shared" si="5"/>
        <v>0</v>
      </c>
      <c r="M47" s="24" t="str">
        <f t="shared" si="0"/>
        <v>OK</v>
      </c>
      <c r="N47" s="51"/>
      <c r="O47" s="51"/>
      <c r="P47" s="50"/>
      <c r="Q47" s="51"/>
      <c r="R47" s="50"/>
      <c r="S47" s="51"/>
      <c r="T47" s="50"/>
      <c r="U47" s="48"/>
      <c r="V47" s="51"/>
      <c r="W47" s="34"/>
      <c r="X47" s="50"/>
      <c r="Y47" s="34"/>
      <c r="Z47" s="32"/>
      <c r="AA47" s="32"/>
      <c r="AB47" s="32"/>
      <c r="AC47" s="32"/>
      <c r="AD47" s="32"/>
      <c r="AE47" s="32"/>
    </row>
    <row r="48" spans="1:31" s="7" customFormat="1" ht="30.1" customHeight="1" x14ac:dyDescent="0.25">
      <c r="A48" s="117" t="s">
        <v>55</v>
      </c>
      <c r="B48" s="114" t="s">
        <v>49</v>
      </c>
      <c r="C48" s="115">
        <v>26</v>
      </c>
      <c r="D48" s="84">
        <v>51</v>
      </c>
      <c r="E48" s="114" t="s">
        <v>15</v>
      </c>
      <c r="F48" s="69" t="s">
        <v>22</v>
      </c>
      <c r="G48" s="70" t="s">
        <v>29</v>
      </c>
      <c r="H48" s="70" t="s">
        <v>12</v>
      </c>
      <c r="I48" s="70" t="s">
        <v>14</v>
      </c>
      <c r="J48" s="68">
        <v>8.8699999999999992</v>
      </c>
      <c r="K48" s="89">
        <f>0</f>
        <v>0</v>
      </c>
      <c r="L48" s="23">
        <f t="shared" si="5"/>
        <v>0</v>
      </c>
      <c r="M48" s="24" t="str">
        <f t="shared" si="0"/>
        <v>OK</v>
      </c>
      <c r="N48" s="51"/>
      <c r="O48" s="51"/>
      <c r="P48" s="50"/>
      <c r="Q48" s="51"/>
      <c r="R48" s="50"/>
      <c r="S48" s="51"/>
      <c r="T48" s="50"/>
      <c r="U48" s="48"/>
      <c r="V48" s="51"/>
      <c r="W48" s="34"/>
      <c r="X48" s="50"/>
      <c r="Y48" s="34"/>
      <c r="Z48" s="32"/>
      <c r="AA48" s="32"/>
      <c r="AB48" s="32"/>
      <c r="AC48" s="32"/>
      <c r="AD48" s="32"/>
      <c r="AE48" s="32"/>
    </row>
    <row r="49" spans="1:31" s="7" customFormat="1" ht="30.1" customHeight="1" x14ac:dyDescent="0.25">
      <c r="A49" s="118"/>
      <c r="B49" s="114"/>
      <c r="C49" s="116"/>
      <c r="D49" s="84">
        <v>52</v>
      </c>
      <c r="E49" s="114"/>
      <c r="F49" s="69" t="s">
        <v>22</v>
      </c>
      <c r="G49" s="70" t="s">
        <v>30</v>
      </c>
      <c r="H49" s="70" t="s">
        <v>18</v>
      </c>
      <c r="I49" s="70" t="s">
        <v>14</v>
      </c>
      <c r="J49" s="68">
        <v>1638.99</v>
      </c>
      <c r="K49" s="89">
        <f>0</f>
        <v>0</v>
      </c>
      <c r="L49" s="23">
        <f t="shared" si="5"/>
        <v>0</v>
      </c>
      <c r="M49" s="24" t="str">
        <f t="shared" si="0"/>
        <v>OK</v>
      </c>
      <c r="N49" s="51"/>
      <c r="O49" s="51"/>
      <c r="P49" s="50"/>
      <c r="Q49" s="51"/>
      <c r="R49" s="50"/>
      <c r="S49" s="51"/>
      <c r="T49" s="50"/>
      <c r="U49" s="48"/>
      <c r="V49" s="51"/>
      <c r="W49" s="34"/>
      <c r="X49" s="50"/>
      <c r="Y49" s="34"/>
      <c r="Z49" s="32"/>
      <c r="AA49" s="32"/>
      <c r="AB49" s="32"/>
      <c r="AC49" s="32"/>
      <c r="AD49" s="32"/>
      <c r="AE49" s="32"/>
    </row>
    <row r="50" spans="1:31" ht="30.1" customHeight="1" x14ac:dyDescent="0.25">
      <c r="A50" s="118"/>
      <c r="B50" s="151" t="s">
        <v>45</v>
      </c>
      <c r="C50" s="152">
        <v>27</v>
      </c>
      <c r="D50" s="94">
        <v>53</v>
      </c>
      <c r="E50" s="151" t="s">
        <v>16</v>
      </c>
      <c r="F50" s="95" t="s">
        <v>22</v>
      </c>
      <c r="G50" s="96" t="s">
        <v>29</v>
      </c>
      <c r="H50" s="96" t="s">
        <v>12</v>
      </c>
      <c r="I50" s="96" t="s">
        <v>14</v>
      </c>
      <c r="J50" s="97">
        <v>13.18</v>
      </c>
      <c r="K50" s="89">
        <f>0</f>
        <v>0</v>
      </c>
      <c r="L50" s="23">
        <f t="shared" si="5"/>
        <v>0</v>
      </c>
      <c r="M50" s="24" t="str">
        <f t="shared" si="0"/>
        <v>OK</v>
      </c>
      <c r="N50" s="46"/>
      <c r="O50" s="46"/>
      <c r="P50" s="52"/>
      <c r="Q50" s="52"/>
      <c r="R50" s="52"/>
      <c r="S50" s="52"/>
      <c r="T50" s="52"/>
      <c r="U50" s="52"/>
      <c r="V50" s="52"/>
      <c r="W50" s="52"/>
      <c r="X50" s="49"/>
      <c r="Y50" s="49"/>
      <c r="Z50" s="49"/>
      <c r="AA50" s="49"/>
      <c r="AB50" s="49"/>
      <c r="AC50" s="49"/>
      <c r="AD50" s="49"/>
      <c r="AE50" s="49"/>
    </row>
    <row r="51" spans="1:31" ht="30.1" customHeight="1" x14ac:dyDescent="0.25">
      <c r="A51" s="118"/>
      <c r="B51" s="151"/>
      <c r="C51" s="155"/>
      <c r="D51" s="94">
        <v>54</v>
      </c>
      <c r="E51" s="151"/>
      <c r="F51" s="95" t="s">
        <v>22</v>
      </c>
      <c r="G51" s="96" t="s">
        <v>30</v>
      </c>
      <c r="H51" s="96" t="s">
        <v>18</v>
      </c>
      <c r="I51" s="96" t="s">
        <v>14</v>
      </c>
      <c r="J51" s="97">
        <v>2026.99</v>
      </c>
      <c r="K51" s="89">
        <f>0</f>
        <v>0</v>
      </c>
      <c r="L51" s="23">
        <f t="shared" si="5"/>
        <v>0</v>
      </c>
      <c r="M51" s="24" t="str">
        <f t="shared" si="0"/>
        <v>OK</v>
      </c>
      <c r="N51" s="46"/>
      <c r="O51" s="46"/>
      <c r="P51" s="52"/>
      <c r="Q51" s="52"/>
      <c r="R51" s="52"/>
      <c r="S51" s="52"/>
      <c r="T51" s="52"/>
      <c r="U51" s="52"/>
      <c r="V51" s="52"/>
      <c r="W51" s="52"/>
      <c r="X51" s="49"/>
      <c r="Y51" s="49"/>
      <c r="Z51" s="49"/>
      <c r="AA51" s="49"/>
      <c r="AB51" s="49"/>
      <c r="AC51" s="49"/>
      <c r="AD51" s="49"/>
      <c r="AE51" s="49"/>
    </row>
    <row r="52" spans="1:31" ht="30.1" customHeight="1" x14ac:dyDescent="0.25">
      <c r="A52" s="118"/>
      <c r="B52" s="114" t="s">
        <v>45</v>
      </c>
      <c r="C52" s="115">
        <v>28</v>
      </c>
      <c r="D52" s="84">
        <v>55</v>
      </c>
      <c r="E52" s="114" t="s">
        <v>17</v>
      </c>
      <c r="F52" s="69" t="s">
        <v>22</v>
      </c>
      <c r="G52" s="70" t="s">
        <v>29</v>
      </c>
      <c r="H52" s="70" t="s">
        <v>12</v>
      </c>
      <c r="I52" s="70" t="s">
        <v>14</v>
      </c>
      <c r="J52" s="68">
        <v>18.78</v>
      </c>
      <c r="K52" s="89">
        <f>0</f>
        <v>0</v>
      </c>
      <c r="L52" s="23">
        <f t="shared" si="5"/>
        <v>0</v>
      </c>
      <c r="M52" s="24" t="str">
        <f t="shared" si="0"/>
        <v>OK</v>
      </c>
      <c r="N52" s="46"/>
      <c r="O52" s="46"/>
      <c r="P52" s="52"/>
      <c r="Q52" s="52"/>
      <c r="R52" s="52"/>
      <c r="S52" s="52"/>
      <c r="T52" s="52"/>
      <c r="U52" s="52"/>
      <c r="V52" s="52"/>
      <c r="W52" s="52"/>
      <c r="X52" s="49"/>
      <c r="Y52" s="49"/>
      <c r="Z52" s="49"/>
      <c r="AA52" s="49"/>
      <c r="AB52" s="49"/>
      <c r="AC52" s="49"/>
      <c r="AD52" s="49"/>
      <c r="AE52" s="49"/>
    </row>
    <row r="53" spans="1:31" ht="30.1" customHeight="1" x14ac:dyDescent="0.25">
      <c r="A53" s="118"/>
      <c r="B53" s="114"/>
      <c r="C53" s="116"/>
      <c r="D53" s="84">
        <v>56</v>
      </c>
      <c r="E53" s="114"/>
      <c r="F53" s="69" t="s">
        <v>22</v>
      </c>
      <c r="G53" s="70" t="s">
        <v>30</v>
      </c>
      <c r="H53" s="70" t="s">
        <v>18</v>
      </c>
      <c r="I53" s="70" t="s">
        <v>14</v>
      </c>
      <c r="J53" s="68">
        <v>2865.99</v>
      </c>
      <c r="K53" s="89">
        <f>0</f>
        <v>0</v>
      </c>
      <c r="L53" s="23">
        <f t="shared" si="5"/>
        <v>0</v>
      </c>
      <c r="M53" s="24" t="str">
        <f t="shared" si="0"/>
        <v>OK</v>
      </c>
      <c r="N53" s="46"/>
      <c r="O53" s="46"/>
      <c r="P53" s="52"/>
      <c r="Q53" s="52"/>
      <c r="R53" s="52"/>
      <c r="S53" s="52"/>
      <c r="T53" s="52"/>
      <c r="U53" s="52"/>
      <c r="V53" s="52"/>
      <c r="W53" s="52"/>
      <c r="X53" s="49"/>
      <c r="Y53" s="49"/>
      <c r="Z53" s="49"/>
      <c r="AA53" s="49"/>
      <c r="AB53" s="49"/>
      <c r="AC53" s="49"/>
      <c r="AD53" s="49"/>
      <c r="AE53" s="49"/>
    </row>
    <row r="54" spans="1:31" ht="30.1" customHeight="1" x14ac:dyDescent="0.25">
      <c r="A54" s="118"/>
      <c r="B54" s="151" t="s">
        <v>53</v>
      </c>
      <c r="C54" s="152">
        <v>29</v>
      </c>
      <c r="D54" s="94">
        <v>57</v>
      </c>
      <c r="E54" s="151" t="s">
        <v>13</v>
      </c>
      <c r="F54" s="95" t="s">
        <v>22</v>
      </c>
      <c r="G54" s="96" t="s">
        <v>29</v>
      </c>
      <c r="H54" s="96" t="s">
        <v>12</v>
      </c>
      <c r="I54" s="96" t="s">
        <v>14</v>
      </c>
      <c r="J54" s="97">
        <v>16.2</v>
      </c>
      <c r="K54" s="89">
        <f>0</f>
        <v>0</v>
      </c>
      <c r="L54" s="23">
        <f t="shared" si="5"/>
        <v>0</v>
      </c>
      <c r="M54" s="24" t="str">
        <f t="shared" si="0"/>
        <v>OK</v>
      </c>
      <c r="N54" s="46"/>
      <c r="O54" s="46"/>
      <c r="P54" s="52"/>
      <c r="Q54" s="52"/>
      <c r="R54" s="52"/>
      <c r="S54" s="52"/>
      <c r="T54" s="52"/>
      <c r="U54" s="52"/>
      <c r="V54" s="52"/>
      <c r="W54" s="52"/>
      <c r="X54" s="49"/>
      <c r="Y54" s="49"/>
      <c r="Z54" s="49"/>
      <c r="AA54" s="49"/>
      <c r="AB54" s="49"/>
      <c r="AC54" s="49"/>
      <c r="AD54" s="49"/>
      <c r="AE54" s="49"/>
    </row>
    <row r="55" spans="1:31" ht="30.1" customHeight="1" x14ac:dyDescent="0.25">
      <c r="A55" s="118"/>
      <c r="B55" s="151"/>
      <c r="C55" s="155"/>
      <c r="D55" s="94">
        <v>58</v>
      </c>
      <c r="E55" s="151"/>
      <c r="F55" s="95" t="s">
        <v>22</v>
      </c>
      <c r="G55" s="96" t="s">
        <v>30</v>
      </c>
      <c r="H55" s="96" t="s">
        <v>18</v>
      </c>
      <c r="I55" s="96" t="s">
        <v>14</v>
      </c>
      <c r="J55" s="97">
        <v>2648</v>
      </c>
      <c r="K55" s="89">
        <f>0</f>
        <v>0</v>
      </c>
      <c r="L55" s="23">
        <f t="shared" si="5"/>
        <v>0</v>
      </c>
      <c r="M55" s="24" t="str">
        <f t="shared" si="0"/>
        <v>OK</v>
      </c>
      <c r="N55" s="46"/>
      <c r="O55" s="46"/>
      <c r="P55" s="52"/>
      <c r="Q55" s="52"/>
      <c r="R55" s="52"/>
      <c r="S55" s="52"/>
      <c r="T55" s="52"/>
      <c r="U55" s="52"/>
      <c r="V55" s="52"/>
      <c r="W55" s="52"/>
      <c r="X55" s="49"/>
      <c r="Y55" s="49"/>
      <c r="Z55" s="49"/>
      <c r="AA55" s="49"/>
      <c r="AB55" s="49"/>
      <c r="AC55" s="49"/>
      <c r="AD55" s="49"/>
      <c r="AE55" s="49"/>
    </row>
    <row r="56" spans="1:31" ht="30.1" customHeight="1" x14ac:dyDescent="0.25">
      <c r="A56" s="118"/>
      <c r="B56" s="114" t="s">
        <v>52</v>
      </c>
      <c r="C56" s="115">
        <v>31</v>
      </c>
      <c r="D56" s="84">
        <v>61</v>
      </c>
      <c r="E56" s="114" t="s">
        <v>23</v>
      </c>
      <c r="F56" s="69" t="s">
        <v>22</v>
      </c>
      <c r="G56" s="70" t="s">
        <v>29</v>
      </c>
      <c r="H56" s="70" t="s">
        <v>12</v>
      </c>
      <c r="I56" s="70" t="s">
        <v>14</v>
      </c>
      <c r="J56" s="68">
        <v>6.93</v>
      </c>
      <c r="K56" s="89">
        <f>0</f>
        <v>0</v>
      </c>
      <c r="L56" s="23">
        <f t="shared" si="5"/>
        <v>0</v>
      </c>
      <c r="M56" s="24" t="str">
        <f t="shared" si="0"/>
        <v>OK</v>
      </c>
      <c r="N56" s="46"/>
      <c r="O56" s="46"/>
      <c r="P56" s="52"/>
      <c r="Q56" s="52"/>
      <c r="R56" s="52"/>
      <c r="S56" s="52"/>
      <c r="T56" s="52"/>
      <c r="U56" s="52"/>
      <c r="V56" s="52"/>
      <c r="W56" s="52"/>
      <c r="X56" s="49"/>
      <c r="Y56" s="49"/>
      <c r="Z56" s="49"/>
      <c r="AA56" s="49"/>
      <c r="AB56" s="49"/>
      <c r="AC56" s="49"/>
      <c r="AD56" s="49"/>
      <c r="AE56" s="49"/>
    </row>
    <row r="57" spans="1:31" ht="30.1" customHeight="1" x14ac:dyDescent="0.25">
      <c r="A57" s="119"/>
      <c r="B57" s="114"/>
      <c r="C57" s="115"/>
      <c r="D57" s="84">
        <v>62</v>
      </c>
      <c r="E57" s="114"/>
      <c r="F57" s="69" t="s">
        <v>22</v>
      </c>
      <c r="G57" s="70" t="s">
        <v>30</v>
      </c>
      <c r="H57" s="70" t="s">
        <v>18</v>
      </c>
      <c r="I57" s="70" t="s">
        <v>14</v>
      </c>
      <c r="J57" s="68">
        <v>1364</v>
      </c>
      <c r="K57" s="89">
        <f>0</f>
        <v>0</v>
      </c>
      <c r="L57" s="23">
        <f>K57-(SUM(N57:AE57))</f>
        <v>0</v>
      </c>
      <c r="M57" s="24" t="str">
        <f t="shared" si="0"/>
        <v>OK</v>
      </c>
      <c r="N57" s="46"/>
      <c r="O57" s="46"/>
      <c r="P57" s="52"/>
      <c r="Q57" s="52"/>
      <c r="R57" s="52"/>
      <c r="S57" s="52"/>
      <c r="T57" s="52"/>
      <c r="U57" s="52"/>
      <c r="V57" s="52"/>
      <c r="W57" s="52"/>
      <c r="X57" s="49"/>
      <c r="Y57" s="49"/>
      <c r="Z57" s="49"/>
      <c r="AA57" s="49"/>
      <c r="AB57" s="49"/>
      <c r="AC57" s="49"/>
      <c r="AD57" s="49"/>
      <c r="AE57" s="49"/>
    </row>
    <row r="58" spans="1:31" x14ac:dyDescent="0.25">
      <c r="K58" s="6">
        <f>SUM(K4:K57)</f>
        <v>6270</v>
      </c>
      <c r="L58" s="6">
        <f>SUM(L4:L57)</f>
        <v>6270</v>
      </c>
      <c r="N58" s="53">
        <f>SUMPRODUCT($J$4:$J$57,N4:N57)</f>
        <v>0</v>
      </c>
      <c r="O58" s="53">
        <f t="shared" ref="O58:AE58" si="8">SUMPRODUCT($J$4:$J$57,O4:O57)</f>
        <v>0</v>
      </c>
      <c r="P58" s="53">
        <f t="shared" si="8"/>
        <v>0</v>
      </c>
      <c r="Q58" s="53">
        <f t="shared" si="8"/>
        <v>0</v>
      </c>
      <c r="R58" s="53">
        <f t="shared" si="8"/>
        <v>0</v>
      </c>
      <c r="S58" s="53">
        <f t="shared" si="8"/>
        <v>0</v>
      </c>
      <c r="T58" s="53">
        <f t="shared" si="8"/>
        <v>0</v>
      </c>
      <c r="U58" s="53">
        <f t="shared" si="8"/>
        <v>0</v>
      </c>
      <c r="V58" s="53">
        <f t="shared" si="8"/>
        <v>0</v>
      </c>
      <c r="W58" s="53">
        <f t="shared" si="8"/>
        <v>0</v>
      </c>
      <c r="X58" s="53">
        <f t="shared" si="8"/>
        <v>0</v>
      </c>
      <c r="Y58" s="53">
        <f t="shared" si="8"/>
        <v>0</v>
      </c>
      <c r="Z58" s="53">
        <f t="shared" si="8"/>
        <v>0</v>
      </c>
      <c r="AA58" s="53">
        <f t="shared" si="8"/>
        <v>0</v>
      </c>
      <c r="AB58" s="53">
        <f t="shared" si="8"/>
        <v>0</v>
      </c>
      <c r="AC58" s="53">
        <f t="shared" si="8"/>
        <v>0</v>
      </c>
      <c r="AD58" s="53">
        <f t="shared" si="8"/>
        <v>0</v>
      </c>
      <c r="AE58" s="53">
        <f t="shared" si="8"/>
        <v>0</v>
      </c>
    </row>
    <row r="59" spans="1:31" ht="19.05" x14ac:dyDescent="0.25">
      <c r="N59" s="35"/>
      <c r="O59" s="35"/>
    </row>
    <row r="61" spans="1:31" ht="19.05" customHeight="1" x14ac:dyDescent="0.25">
      <c r="B61" s="111" t="s">
        <v>58</v>
      </c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3"/>
      <c r="N61" s="35"/>
      <c r="O61" s="35"/>
      <c r="P61" s="35"/>
      <c r="Q61" s="88"/>
    </row>
    <row r="65" spans="20:20" x14ac:dyDescent="0.25">
      <c r="T65" s="54"/>
    </row>
  </sheetData>
  <mergeCells count="111">
    <mergeCell ref="B61:M61"/>
    <mergeCell ref="B52:B53"/>
    <mergeCell ref="C52:C53"/>
    <mergeCell ref="E52:E53"/>
    <mergeCell ref="B54:B55"/>
    <mergeCell ref="C54:C55"/>
    <mergeCell ref="E54:E55"/>
    <mergeCell ref="A48:A57"/>
    <mergeCell ref="B48:B49"/>
    <mergeCell ref="C48:C49"/>
    <mergeCell ref="E48:E49"/>
    <mergeCell ref="B50:B51"/>
    <mergeCell ref="C50:C51"/>
    <mergeCell ref="E50:E51"/>
    <mergeCell ref="B56:B57"/>
    <mergeCell ref="C56:C57"/>
    <mergeCell ref="E56:E57"/>
    <mergeCell ref="B42:B43"/>
    <mergeCell ref="C42:C43"/>
    <mergeCell ref="E42:E43"/>
    <mergeCell ref="B44:B45"/>
    <mergeCell ref="C44:C45"/>
    <mergeCell ref="E44:E45"/>
    <mergeCell ref="A36:A47"/>
    <mergeCell ref="B36:B37"/>
    <mergeCell ref="C36:C37"/>
    <mergeCell ref="E36:E37"/>
    <mergeCell ref="B38:B39"/>
    <mergeCell ref="C38:C39"/>
    <mergeCell ref="E38:E39"/>
    <mergeCell ref="B40:B41"/>
    <mergeCell ref="C40:C41"/>
    <mergeCell ref="E40:E41"/>
    <mergeCell ref="B46:B47"/>
    <mergeCell ref="C46:C47"/>
    <mergeCell ref="E46:E47"/>
    <mergeCell ref="A32:A35"/>
    <mergeCell ref="B32:B33"/>
    <mergeCell ref="C32:C33"/>
    <mergeCell ref="E32:E33"/>
    <mergeCell ref="B34:B35"/>
    <mergeCell ref="C34:C35"/>
    <mergeCell ref="E34:E35"/>
    <mergeCell ref="A24:A31"/>
    <mergeCell ref="B24:B25"/>
    <mergeCell ref="C24:C25"/>
    <mergeCell ref="E24:E25"/>
    <mergeCell ref="B26:B27"/>
    <mergeCell ref="C26:C27"/>
    <mergeCell ref="E26:E27"/>
    <mergeCell ref="B28:B29"/>
    <mergeCell ref="C28:C29"/>
    <mergeCell ref="E28:E29"/>
    <mergeCell ref="B22:B23"/>
    <mergeCell ref="C22:C23"/>
    <mergeCell ref="E22:E23"/>
    <mergeCell ref="E12:E13"/>
    <mergeCell ref="B14:B15"/>
    <mergeCell ref="C14:C15"/>
    <mergeCell ref="E14:E15"/>
    <mergeCell ref="B30:B31"/>
    <mergeCell ref="C30:C31"/>
    <mergeCell ref="E30:E31"/>
    <mergeCell ref="U1:U2"/>
    <mergeCell ref="V1:V2"/>
    <mergeCell ref="A1:B1"/>
    <mergeCell ref="C1:J1"/>
    <mergeCell ref="A16:A23"/>
    <mergeCell ref="B16:B17"/>
    <mergeCell ref="C16:C17"/>
    <mergeCell ref="E16:E17"/>
    <mergeCell ref="B18:B19"/>
    <mergeCell ref="C18:C19"/>
    <mergeCell ref="E6:E7"/>
    <mergeCell ref="A8:A15"/>
    <mergeCell ref="B8:B9"/>
    <mergeCell ref="C8:C9"/>
    <mergeCell ref="E8:E9"/>
    <mergeCell ref="B10:B11"/>
    <mergeCell ref="C10:C11"/>
    <mergeCell ref="E10:E11"/>
    <mergeCell ref="B12:B13"/>
    <mergeCell ref="C12:C13"/>
    <mergeCell ref="E18:E19"/>
    <mergeCell ref="B20:B21"/>
    <mergeCell ref="C20:C21"/>
    <mergeCell ref="E20:E21"/>
    <mergeCell ref="K1:M1"/>
    <mergeCell ref="N1:N2"/>
    <mergeCell ref="O1:O2"/>
    <mergeCell ref="P1:P2"/>
    <mergeCell ref="AC1:AC2"/>
    <mergeCell ref="AD1:AD2"/>
    <mergeCell ref="AE1:AE2"/>
    <mergeCell ref="A2:M2"/>
    <mergeCell ref="A4:A7"/>
    <mergeCell ref="B4:B5"/>
    <mergeCell ref="C4:C5"/>
    <mergeCell ref="E4:E5"/>
    <mergeCell ref="B6:B7"/>
    <mergeCell ref="C6:C7"/>
    <mergeCell ref="W1:W2"/>
    <mergeCell ref="X1:X2"/>
    <mergeCell ref="Y1:Y2"/>
    <mergeCell ref="Z1:Z2"/>
    <mergeCell ref="AA1:AA2"/>
    <mergeCell ref="AB1:AB2"/>
    <mergeCell ref="Q1:Q2"/>
    <mergeCell ref="R1:R2"/>
    <mergeCell ref="S1:S2"/>
    <mergeCell ref="T1:T2"/>
  </mergeCells>
  <conditionalFormatting sqref="N4:AE57">
    <cfRule type="cellIs" dxfId="5" priority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677D1-9EFD-43F9-B948-355EAFC42422}">
  <dimension ref="A1:AE65"/>
  <sheetViews>
    <sheetView zoomScale="85" zoomScaleNormal="85" workbookViewId="0">
      <selection activeCell="A16" sqref="A16:A23"/>
    </sheetView>
  </sheetViews>
  <sheetFormatPr defaultColWidth="9.75" defaultRowHeight="14.3" x14ac:dyDescent="0.25"/>
  <cols>
    <col min="1" max="1" width="12.125" style="2" bestFit="1" customWidth="1"/>
    <col min="2" max="2" width="27.25" style="1" customWidth="1"/>
    <col min="3" max="3" width="11" style="1" customWidth="1"/>
    <col min="4" max="4" width="11.75" style="1" customWidth="1"/>
    <col min="5" max="5" width="24.875" style="1" customWidth="1"/>
    <col min="6" max="6" width="9.125" style="26" customWidth="1"/>
    <col min="7" max="8" width="12.25" style="1" customWidth="1"/>
    <col min="9" max="9" width="14.875" style="1" customWidth="1"/>
    <col min="10" max="10" width="15.375" style="1" customWidth="1"/>
    <col min="11" max="11" width="11.25" style="6" customWidth="1"/>
    <col min="12" max="12" width="13.25" style="25" customWidth="1"/>
    <col min="13" max="13" width="12.625" style="4" customWidth="1"/>
    <col min="14" max="14" width="14.125" style="5" customWidth="1"/>
    <col min="15" max="15" width="14.25" style="5" customWidth="1"/>
    <col min="16" max="23" width="15.75" style="5" customWidth="1"/>
    <col min="24" max="31" width="15.75" style="2" customWidth="1"/>
    <col min="32" max="16384" width="9.75" style="2"/>
  </cols>
  <sheetData>
    <row r="1" spans="1:31" ht="38.75" customHeight="1" x14ac:dyDescent="0.25">
      <c r="A1" s="127" t="s">
        <v>56</v>
      </c>
      <c r="B1" s="128"/>
      <c r="C1" s="129" t="s">
        <v>31</v>
      </c>
      <c r="D1" s="130"/>
      <c r="E1" s="130"/>
      <c r="F1" s="130"/>
      <c r="G1" s="130"/>
      <c r="H1" s="130"/>
      <c r="I1" s="130"/>
      <c r="J1" s="131"/>
      <c r="K1" s="126" t="s">
        <v>37</v>
      </c>
      <c r="L1" s="126"/>
      <c r="M1" s="126"/>
      <c r="N1" s="120" t="s">
        <v>39</v>
      </c>
      <c r="O1" s="120" t="s">
        <v>39</v>
      </c>
      <c r="P1" s="120" t="s">
        <v>39</v>
      </c>
      <c r="Q1" s="120" t="s">
        <v>39</v>
      </c>
      <c r="R1" s="120" t="s">
        <v>39</v>
      </c>
      <c r="S1" s="120" t="s">
        <v>39</v>
      </c>
      <c r="T1" s="120" t="s">
        <v>39</v>
      </c>
      <c r="U1" s="120" t="s">
        <v>39</v>
      </c>
      <c r="V1" s="120" t="s">
        <v>39</v>
      </c>
      <c r="W1" s="120" t="s">
        <v>39</v>
      </c>
      <c r="X1" s="120" t="s">
        <v>39</v>
      </c>
      <c r="Y1" s="120" t="s">
        <v>39</v>
      </c>
      <c r="Z1" s="120" t="s">
        <v>39</v>
      </c>
      <c r="AA1" s="120" t="s">
        <v>39</v>
      </c>
      <c r="AB1" s="120" t="s">
        <v>39</v>
      </c>
      <c r="AC1" s="120" t="s">
        <v>39</v>
      </c>
      <c r="AD1" s="120" t="s">
        <v>39</v>
      </c>
      <c r="AE1" s="120" t="s">
        <v>39</v>
      </c>
    </row>
    <row r="2" spans="1:31" ht="21.75" customHeight="1" x14ac:dyDescent="0.25">
      <c r="A2" s="122" t="s">
        <v>68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3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</row>
    <row r="3" spans="1:31" s="3" customFormat="1" ht="30.1" customHeight="1" x14ac:dyDescent="0.2">
      <c r="A3" s="55" t="s">
        <v>24</v>
      </c>
      <c r="B3" s="55" t="s">
        <v>40</v>
      </c>
      <c r="C3" s="55" t="s">
        <v>38</v>
      </c>
      <c r="D3" s="55" t="s">
        <v>19</v>
      </c>
      <c r="E3" s="55" t="s">
        <v>41</v>
      </c>
      <c r="F3" s="55" t="s">
        <v>20</v>
      </c>
      <c r="G3" s="55" t="s">
        <v>21</v>
      </c>
      <c r="H3" s="55" t="s">
        <v>42</v>
      </c>
      <c r="I3" s="55" t="s">
        <v>43</v>
      </c>
      <c r="J3" s="55" t="s">
        <v>44</v>
      </c>
      <c r="K3" s="56" t="s">
        <v>3</v>
      </c>
      <c r="L3" s="21" t="s">
        <v>0</v>
      </c>
      <c r="M3" s="47" t="s">
        <v>2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1" customHeight="1" x14ac:dyDescent="0.25">
      <c r="A4" s="142" t="s">
        <v>32</v>
      </c>
      <c r="B4" s="145" t="s">
        <v>36</v>
      </c>
      <c r="C4" s="147">
        <v>1</v>
      </c>
      <c r="D4" s="98">
        <v>1</v>
      </c>
      <c r="E4" s="145" t="s">
        <v>15</v>
      </c>
      <c r="F4" s="99" t="s">
        <v>22</v>
      </c>
      <c r="G4" s="100" t="s">
        <v>29</v>
      </c>
      <c r="H4" s="100" t="s">
        <v>12</v>
      </c>
      <c r="I4" s="100" t="s">
        <v>14</v>
      </c>
      <c r="J4" s="101">
        <v>7.65</v>
      </c>
      <c r="K4" s="89">
        <f>0</f>
        <v>0</v>
      </c>
      <c r="L4" s="23">
        <f>K4-(SUM(N4:AE4))</f>
        <v>0</v>
      </c>
      <c r="M4" s="24" t="str">
        <f t="shared" ref="M4:M57" si="0">IF(L4&lt;0,"ATENÇÃO","OK")</f>
        <v>OK</v>
      </c>
      <c r="N4" s="57"/>
      <c r="O4" s="57"/>
      <c r="P4" s="57"/>
      <c r="Q4" s="58"/>
      <c r="R4" s="59"/>
      <c r="S4" s="57"/>
      <c r="T4" s="57"/>
      <c r="U4" s="60"/>
      <c r="V4" s="61"/>
      <c r="W4" s="62"/>
      <c r="X4" s="50"/>
      <c r="Y4" s="34"/>
      <c r="Z4" s="32"/>
      <c r="AA4" s="32"/>
      <c r="AB4" s="32"/>
      <c r="AC4" s="32"/>
      <c r="AD4" s="32"/>
      <c r="AE4" s="32"/>
    </row>
    <row r="5" spans="1:31" ht="30.1" customHeight="1" x14ac:dyDescent="0.25">
      <c r="A5" s="143"/>
      <c r="B5" s="146"/>
      <c r="C5" s="148"/>
      <c r="D5" s="102">
        <v>2</v>
      </c>
      <c r="E5" s="146"/>
      <c r="F5" s="69" t="s">
        <v>22</v>
      </c>
      <c r="G5" s="70" t="s">
        <v>30</v>
      </c>
      <c r="H5" s="70" t="s">
        <v>18</v>
      </c>
      <c r="I5" s="70" t="s">
        <v>14</v>
      </c>
      <c r="J5" s="101">
        <v>400</v>
      </c>
      <c r="K5" s="89">
        <f>0</f>
        <v>0</v>
      </c>
      <c r="L5" s="23">
        <f t="shared" ref="L5" si="1">K5-(SUM(N5:AE5))</f>
        <v>0</v>
      </c>
      <c r="M5" s="24" t="str">
        <f t="shared" si="0"/>
        <v>OK</v>
      </c>
      <c r="N5" s="57"/>
      <c r="O5" s="57"/>
      <c r="P5" s="57"/>
      <c r="Q5" s="58"/>
      <c r="R5" s="59"/>
      <c r="S5" s="59"/>
      <c r="T5" s="57"/>
      <c r="U5" s="57"/>
      <c r="V5" s="57"/>
      <c r="W5" s="62"/>
      <c r="X5" s="50"/>
      <c r="Y5" s="34"/>
      <c r="Z5" s="32"/>
      <c r="AA5" s="32"/>
      <c r="AB5" s="32"/>
      <c r="AC5" s="32"/>
      <c r="AD5" s="32"/>
      <c r="AE5" s="32"/>
    </row>
    <row r="6" spans="1:31" ht="30.1" customHeight="1" x14ac:dyDescent="0.25">
      <c r="A6" s="143"/>
      <c r="B6" s="149" t="s">
        <v>27</v>
      </c>
      <c r="C6" s="150">
        <v>5</v>
      </c>
      <c r="D6" s="103">
        <v>9</v>
      </c>
      <c r="E6" s="149" t="s">
        <v>23</v>
      </c>
      <c r="F6" s="95" t="s">
        <v>22</v>
      </c>
      <c r="G6" s="96" t="s">
        <v>29</v>
      </c>
      <c r="H6" s="96" t="s">
        <v>12</v>
      </c>
      <c r="I6" s="96" t="s">
        <v>14</v>
      </c>
      <c r="J6" s="104">
        <v>4.1500000000000004</v>
      </c>
      <c r="K6" s="89">
        <f>0</f>
        <v>0</v>
      </c>
      <c r="L6" s="23">
        <f>K6-(SUM(N6:AE6))</f>
        <v>0</v>
      </c>
      <c r="M6" s="24" t="str">
        <f t="shared" si="0"/>
        <v>OK</v>
      </c>
      <c r="N6" s="63"/>
      <c r="O6" s="57"/>
      <c r="P6" s="59"/>
      <c r="Q6" s="58"/>
      <c r="R6" s="59"/>
      <c r="S6" s="59"/>
      <c r="T6" s="57"/>
      <c r="U6" s="60"/>
      <c r="V6" s="61"/>
      <c r="W6" s="62"/>
      <c r="X6" s="50"/>
      <c r="Y6" s="34"/>
      <c r="Z6" s="32"/>
      <c r="AA6" s="32"/>
      <c r="AB6" s="32"/>
      <c r="AC6" s="32"/>
      <c r="AD6" s="32"/>
      <c r="AE6" s="32"/>
    </row>
    <row r="7" spans="1:31" ht="30.1" customHeight="1" x14ac:dyDescent="0.25">
      <c r="A7" s="144"/>
      <c r="B7" s="149"/>
      <c r="C7" s="150"/>
      <c r="D7" s="103">
        <v>10</v>
      </c>
      <c r="E7" s="149"/>
      <c r="F7" s="95" t="s">
        <v>22</v>
      </c>
      <c r="G7" s="96" t="s">
        <v>30</v>
      </c>
      <c r="H7" s="96" t="s">
        <v>18</v>
      </c>
      <c r="I7" s="96" t="s">
        <v>14</v>
      </c>
      <c r="J7" s="104">
        <v>699.26</v>
      </c>
      <c r="K7" s="89">
        <f>0</f>
        <v>0</v>
      </c>
      <c r="L7" s="23">
        <f t="shared" ref="L7" si="2">K7-(SUM(N7:AE7))</f>
        <v>0</v>
      </c>
      <c r="M7" s="24" t="str">
        <f t="shared" si="0"/>
        <v>OK</v>
      </c>
      <c r="N7" s="63"/>
      <c r="O7" s="57"/>
      <c r="P7" s="59"/>
      <c r="Q7" s="58"/>
      <c r="R7" s="59"/>
      <c r="S7" s="59"/>
      <c r="T7" s="57"/>
      <c r="U7" s="57"/>
      <c r="V7" s="57"/>
      <c r="W7" s="62"/>
      <c r="X7" s="50"/>
      <c r="Y7" s="34"/>
      <c r="Z7" s="32"/>
      <c r="AA7" s="32"/>
      <c r="AB7" s="32"/>
      <c r="AC7" s="32"/>
      <c r="AD7" s="32"/>
      <c r="AE7" s="32"/>
    </row>
    <row r="8" spans="1:31" ht="30.1" customHeight="1" x14ac:dyDescent="0.25">
      <c r="A8" s="142" t="s">
        <v>25</v>
      </c>
      <c r="B8" s="146" t="s">
        <v>34</v>
      </c>
      <c r="C8" s="148">
        <v>6</v>
      </c>
      <c r="D8" s="102">
        <v>11</v>
      </c>
      <c r="E8" s="146" t="s">
        <v>15</v>
      </c>
      <c r="F8" s="69" t="s">
        <v>22</v>
      </c>
      <c r="G8" s="70" t="s">
        <v>29</v>
      </c>
      <c r="H8" s="70" t="s">
        <v>12</v>
      </c>
      <c r="I8" s="70" t="s">
        <v>14</v>
      </c>
      <c r="J8" s="101">
        <v>7.84</v>
      </c>
      <c r="K8" s="89">
        <f>0</f>
        <v>0</v>
      </c>
      <c r="L8" s="23">
        <f>K8-(SUM(N8:AE8))</f>
        <v>0</v>
      </c>
      <c r="M8" s="24" t="str">
        <f t="shared" si="0"/>
        <v>OK</v>
      </c>
      <c r="N8" s="57"/>
      <c r="O8" s="57"/>
      <c r="P8" s="59"/>
      <c r="Q8" s="57"/>
      <c r="R8" s="57"/>
      <c r="S8" s="59"/>
      <c r="T8" s="57"/>
      <c r="U8" s="64"/>
      <c r="V8" s="61"/>
      <c r="W8" s="62"/>
      <c r="X8" s="50"/>
      <c r="Y8" s="34"/>
      <c r="Z8" s="32"/>
      <c r="AA8" s="32"/>
      <c r="AB8" s="32"/>
      <c r="AC8" s="32"/>
      <c r="AD8" s="32"/>
      <c r="AE8" s="32"/>
    </row>
    <row r="9" spans="1:31" ht="30.1" customHeight="1" x14ac:dyDescent="0.25">
      <c r="A9" s="143"/>
      <c r="B9" s="146"/>
      <c r="C9" s="148"/>
      <c r="D9" s="102">
        <v>12</v>
      </c>
      <c r="E9" s="146"/>
      <c r="F9" s="69" t="s">
        <v>22</v>
      </c>
      <c r="G9" s="70" t="s">
        <v>30</v>
      </c>
      <c r="H9" s="70" t="s">
        <v>18</v>
      </c>
      <c r="I9" s="70" t="s">
        <v>14</v>
      </c>
      <c r="J9" s="101">
        <v>1700</v>
      </c>
      <c r="K9" s="89">
        <f>0</f>
        <v>0</v>
      </c>
      <c r="L9" s="23">
        <f t="shared" ref="L9" si="3">K9-(SUM(N9:AE9))</f>
        <v>0</v>
      </c>
      <c r="M9" s="24" t="str">
        <f t="shared" si="0"/>
        <v>OK</v>
      </c>
      <c r="N9" s="57"/>
      <c r="O9" s="57"/>
      <c r="P9" s="59"/>
      <c r="Q9" s="57"/>
      <c r="R9" s="58"/>
      <c r="S9" s="59"/>
      <c r="T9" s="57"/>
      <c r="U9" s="65"/>
      <c r="V9" s="57"/>
      <c r="W9" s="62"/>
      <c r="X9" s="50"/>
      <c r="Y9" s="34"/>
      <c r="Z9" s="32"/>
      <c r="AA9" s="32"/>
      <c r="AB9" s="32"/>
      <c r="AC9" s="32"/>
      <c r="AD9" s="32"/>
      <c r="AE9" s="32"/>
    </row>
    <row r="10" spans="1:31" ht="30.1" customHeight="1" x14ac:dyDescent="0.25">
      <c r="A10" s="143"/>
      <c r="B10" s="149" t="s">
        <v>27</v>
      </c>
      <c r="C10" s="150">
        <v>7</v>
      </c>
      <c r="D10" s="103">
        <v>13</v>
      </c>
      <c r="E10" s="149" t="s">
        <v>16</v>
      </c>
      <c r="F10" s="95" t="s">
        <v>22</v>
      </c>
      <c r="G10" s="96" t="s">
        <v>29</v>
      </c>
      <c r="H10" s="96" t="s">
        <v>12</v>
      </c>
      <c r="I10" s="96" t="s">
        <v>14</v>
      </c>
      <c r="J10" s="104">
        <v>11</v>
      </c>
      <c r="K10" s="89">
        <f>0</f>
        <v>0</v>
      </c>
      <c r="L10" s="23">
        <f>K10-(SUM(N10:AE10))</f>
        <v>0</v>
      </c>
      <c r="M10" s="24" t="str">
        <f t="shared" si="0"/>
        <v>OK</v>
      </c>
      <c r="N10" s="57"/>
      <c r="O10" s="66"/>
      <c r="P10" s="57"/>
      <c r="Q10" s="58"/>
      <c r="R10" s="58"/>
      <c r="S10" s="59"/>
      <c r="T10" s="57"/>
      <c r="U10" s="60"/>
      <c r="V10" s="61"/>
      <c r="W10" s="62"/>
      <c r="X10" s="50"/>
      <c r="Y10" s="34"/>
      <c r="Z10" s="32"/>
      <c r="AA10" s="32"/>
      <c r="AB10" s="32"/>
      <c r="AC10" s="32"/>
      <c r="AD10" s="32"/>
      <c r="AE10" s="32"/>
    </row>
    <row r="11" spans="1:31" ht="30.1" customHeight="1" x14ac:dyDescent="0.25">
      <c r="A11" s="143"/>
      <c r="B11" s="149"/>
      <c r="C11" s="150"/>
      <c r="D11" s="103">
        <v>14</v>
      </c>
      <c r="E11" s="149"/>
      <c r="F11" s="95" t="s">
        <v>22</v>
      </c>
      <c r="G11" s="96" t="s">
        <v>30</v>
      </c>
      <c r="H11" s="96" t="s">
        <v>18</v>
      </c>
      <c r="I11" s="96" t="s">
        <v>14</v>
      </c>
      <c r="J11" s="104">
        <v>1828.57</v>
      </c>
      <c r="K11" s="89">
        <f>0</f>
        <v>0</v>
      </c>
      <c r="L11" s="23">
        <f t="shared" ref="L11" si="4">K11-(SUM(N11:AE11))</f>
        <v>0</v>
      </c>
      <c r="M11" s="24" t="str">
        <f t="shared" si="0"/>
        <v>OK</v>
      </c>
      <c r="N11" s="57"/>
      <c r="O11" s="66"/>
      <c r="P11" s="57"/>
      <c r="Q11" s="58"/>
      <c r="R11" s="58"/>
      <c r="S11" s="59"/>
      <c r="T11" s="57"/>
      <c r="U11" s="57"/>
      <c r="V11" s="57"/>
      <c r="W11" s="62"/>
      <c r="X11" s="50"/>
      <c r="Y11" s="34"/>
      <c r="Z11" s="32"/>
      <c r="AA11" s="32"/>
      <c r="AB11" s="32"/>
      <c r="AC11" s="32"/>
      <c r="AD11" s="32"/>
      <c r="AE11" s="32"/>
    </row>
    <row r="12" spans="1:31" ht="30.1" customHeight="1" x14ac:dyDescent="0.25">
      <c r="A12" s="143"/>
      <c r="B12" s="146" t="s">
        <v>27</v>
      </c>
      <c r="C12" s="148">
        <v>8</v>
      </c>
      <c r="D12" s="102">
        <v>15</v>
      </c>
      <c r="E12" s="146" t="s">
        <v>17</v>
      </c>
      <c r="F12" s="69" t="s">
        <v>22</v>
      </c>
      <c r="G12" s="70" t="s">
        <v>29</v>
      </c>
      <c r="H12" s="70" t="s">
        <v>12</v>
      </c>
      <c r="I12" s="70" t="s">
        <v>14</v>
      </c>
      <c r="J12" s="101">
        <v>18.399999999999999</v>
      </c>
      <c r="K12" s="89">
        <f>0</f>
        <v>0</v>
      </c>
      <c r="L12" s="23">
        <f>K12-(SUM(N12:AE12))</f>
        <v>0</v>
      </c>
      <c r="M12" s="24" t="str">
        <f t="shared" si="0"/>
        <v>OK</v>
      </c>
      <c r="N12" s="57"/>
      <c r="O12" s="66"/>
      <c r="P12" s="59"/>
      <c r="Q12" s="57"/>
      <c r="R12" s="58"/>
      <c r="S12" s="59"/>
      <c r="T12" s="57"/>
      <c r="U12" s="65"/>
      <c r="V12" s="61"/>
      <c r="W12" s="62"/>
      <c r="X12" s="50"/>
      <c r="Y12" s="34"/>
      <c r="Z12" s="32"/>
      <c r="AA12" s="32"/>
      <c r="AB12" s="32"/>
      <c r="AC12" s="32"/>
      <c r="AD12" s="32"/>
      <c r="AE12" s="32"/>
    </row>
    <row r="13" spans="1:31" ht="30.1" customHeight="1" x14ac:dyDescent="0.25">
      <c r="A13" s="143"/>
      <c r="B13" s="146"/>
      <c r="C13" s="148"/>
      <c r="D13" s="102">
        <v>16</v>
      </c>
      <c r="E13" s="146"/>
      <c r="F13" s="69" t="s">
        <v>22</v>
      </c>
      <c r="G13" s="70" t="s">
        <v>30</v>
      </c>
      <c r="H13" s="70" t="s">
        <v>18</v>
      </c>
      <c r="I13" s="70" t="s">
        <v>14</v>
      </c>
      <c r="J13" s="101">
        <v>2900</v>
      </c>
      <c r="K13" s="89">
        <f>0</f>
        <v>0</v>
      </c>
      <c r="L13" s="23">
        <f t="shared" ref="L13:L56" si="5">K13-(SUM(N13:AE13))</f>
        <v>0</v>
      </c>
      <c r="M13" s="24" t="str">
        <f t="shared" si="0"/>
        <v>OK</v>
      </c>
      <c r="N13" s="57"/>
      <c r="O13" s="66"/>
      <c r="P13" s="59"/>
      <c r="Q13" s="59"/>
      <c r="R13" s="59"/>
      <c r="S13" s="59"/>
      <c r="T13" s="57"/>
      <c r="U13" s="65"/>
      <c r="V13" s="57"/>
      <c r="W13" s="62"/>
      <c r="X13" s="50"/>
      <c r="Y13" s="34"/>
      <c r="Z13" s="32"/>
      <c r="AA13" s="32"/>
      <c r="AB13" s="32"/>
      <c r="AC13" s="32"/>
      <c r="AD13" s="32"/>
      <c r="AE13" s="32"/>
    </row>
    <row r="14" spans="1:31" s="7" customFormat="1" ht="30.1" customHeight="1" x14ac:dyDescent="0.25">
      <c r="A14" s="143"/>
      <c r="B14" s="149" t="s">
        <v>34</v>
      </c>
      <c r="C14" s="150">
        <v>9</v>
      </c>
      <c r="D14" s="103">
        <v>17</v>
      </c>
      <c r="E14" s="149" t="s">
        <v>13</v>
      </c>
      <c r="F14" s="95" t="s">
        <v>22</v>
      </c>
      <c r="G14" s="96" t="s">
        <v>29</v>
      </c>
      <c r="H14" s="96" t="s">
        <v>12</v>
      </c>
      <c r="I14" s="96" t="s">
        <v>14</v>
      </c>
      <c r="J14" s="104">
        <v>16.21</v>
      </c>
      <c r="K14" s="89">
        <f>0</f>
        <v>0</v>
      </c>
      <c r="L14" s="23">
        <f t="shared" ref="L14:L41" si="6">K14-(SUM(N14:AE14))</f>
        <v>0</v>
      </c>
      <c r="M14" s="24" t="str">
        <f t="shared" si="0"/>
        <v>OK</v>
      </c>
      <c r="N14" s="57"/>
      <c r="O14" s="57"/>
      <c r="P14" s="57"/>
      <c r="Q14" s="59"/>
      <c r="R14" s="57"/>
      <c r="S14" s="59"/>
      <c r="T14" s="59"/>
      <c r="U14" s="67"/>
      <c r="V14" s="57"/>
      <c r="W14" s="62"/>
      <c r="X14" s="50"/>
      <c r="Y14" s="34"/>
      <c r="Z14" s="32"/>
      <c r="AA14" s="32"/>
      <c r="AB14" s="32"/>
      <c r="AC14" s="32"/>
      <c r="AD14" s="32"/>
      <c r="AE14" s="32"/>
    </row>
    <row r="15" spans="1:31" s="7" customFormat="1" ht="30.1" customHeight="1" x14ac:dyDescent="0.25">
      <c r="A15" s="144"/>
      <c r="B15" s="149"/>
      <c r="C15" s="150"/>
      <c r="D15" s="103">
        <v>18</v>
      </c>
      <c r="E15" s="149"/>
      <c r="F15" s="95" t="s">
        <v>22</v>
      </c>
      <c r="G15" s="96" t="s">
        <v>30</v>
      </c>
      <c r="H15" s="96" t="s">
        <v>18</v>
      </c>
      <c r="I15" s="96" t="s">
        <v>14</v>
      </c>
      <c r="J15" s="104">
        <v>2650</v>
      </c>
      <c r="K15" s="89">
        <f>0</f>
        <v>0</v>
      </c>
      <c r="L15" s="23">
        <f t="shared" si="6"/>
        <v>0</v>
      </c>
      <c r="M15" s="24" t="str">
        <f t="shared" si="0"/>
        <v>OK</v>
      </c>
      <c r="N15" s="57"/>
      <c r="O15" s="57"/>
      <c r="P15" s="57"/>
      <c r="Q15" s="59"/>
      <c r="R15" s="57"/>
      <c r="S15" s="59"/>
      <c r="T15" s="59"/>
      <c r="U15" s="67"/>
      <c r="V15" s="57"/>
      <c r="W15" s="62"/>
      <c r="X15" s="50"/>
      <c r="Y15" s="34"/>
      <c r="Z15" s="32"/>
      <c r="AA15" s="32"/>
      <c r="AB15" s="32"/>
      <c r="AC15" s="32"/>
      <c r="AD15" s="32"/>
      <c r="AE15" s="32"/>
    </row>
    <row r="16" spans="1:31" s="7" customFormat="1" ht="30.1" customHeight="1" x14ac:dyDescent="0.25">
      <c r="A16" s="156" t="s">
        <v>33</v>
      </c>
      <c r="B16" s="114" t="s">
        <v>45</v>
      </c>
      <c r="C16" s="115">
        <v>10</v>
      </c>
      <c r="D16" s="84">
        <v>19</v>
      </c>
      <c r="E16" s="114" t="s">
        <v>15</v>
      </c>
      <c r="F16" s="69" t="s">
        <v>22</v>
      </c>
      <c r="G16" s="70" t="s">
        <v>29</v>
      </c>
      <c r="H16" s="70" t="s">
        <v>12</v>
      </c>
      <c r="I16" s="70" t="s">
        <v>14</v>
      </c>
      <c r="J16" s="68">
        <v>7.9</v>
      </c>
      <c r="K16" s="89">
        <f>0</f>
        <v>0</v>
      </c>
      <c r="L16" s="23">
        <f t="shared" si="6"/>
        <v>0</v>
      </c>
      <c r="M16" s="24" t="str">
        <f t="shared" si="0"/>
        <v>OK</v>
      </c>
      <c r="N16" s="57"/>
      <c r="O16" s="57"/>
      <c r="P16" s="59"/>
      <c r="Q16" s="59"/>
      <c r="R16" s="59"/>
      <c r="S16" s="59"/>
      <c r="T16" s="59"/>
      <c r="U16" s="67"/>
      <c r="V16" s="57"/>
      <c r="W16" s="62"/>
      <c r="X16" s="51"/>
      <c r="Y16" s="34"/>
      <c r="Z16" s="32"/>
      <c r="AA16" s="32"/>
      <c r="AB16" s="32"/>
      <c r="AC16" s="32"/>
      <c r="AD16" s="32"/>
      <c r="AE16" s="32"/>
    </row>
    <row r="17" spans="1:31" s="7" customFormat="1" ht="30.1" customHeight="1" x14ac:dyDescent="0.25">
      <c r="A17" s="157"/>
      <c r="B17" s="114"/>
      <c r="C17" s="115"/>
      <c r="D17" s="84">
        <v>20</v>
      </c>
      <c r="E17" s="114"/>
      <c r="F17" s="69" t="s">
        <v>22</v>
      </c>
      <c r="G17" s="70" t="s">
        <v>30</v>
      </c>
      <c r="H17" s="70" t="s">
        <v>18</v>
      </c>
      <c r="I17" s="70" t="s">
        <v>14</v>
      </c>
      <c r="J17" s="68">
        <v>1632.32</v>
      </c>
      <c r="K17" s="89">
        <f>0</f>
        <v>0</v>
      </c>
      <c r="L17" s="23">
        <f t="shared" si="6"/>
        <v>0</v>
      </c>
      <c r="M17" s="24" t="str">
        <f t="shared" si="0"/>
        <v>OK</v>
      </c>
      <c r="N17" s="57"/>
      <c r="O17" s="57"/>
      <c r="P17" s="59"/>
      <c r="Q17" s="59"/>
      <c r="R17" s="59"/>
      <c r="S17" s="59"/>
      <c r="T17" s="59"/>
      <c r="U17" s="67"/>
      <c r="V17" s="57"/>
      <c r="W17" s="62"/>
      <c r="X17" s="51"/>
      <c r="Y17" s="34"/>
      <c r="Z17" s="32"/>
      <c r="AA17" s="32"/>
      <c r="AB17" s="32"/>
      <c r="AC17" s="32"/>
      <c r="AD17" s="32"/>
      <c r="AE17" s="32"/>
    </row>
    <row r="18" spans="1:31" s="7" customFormat="1" ht="30.1" customHeight="1" x14ac:dyDescent="0.25">
      <c r="A18" s="157"/>
      <c r="B18" s="153" t="s">
        <v>45</v>
      </c>
      <c r="C18" s="154">
        <v>11</v>
      </c>
      <c r="D18" s="90">
        <v>21</v>
      </c>
      <c r="E18" s="153" t="s">
        <v>16</v>
      </c>
      <c r="F18" s="91" t="s">
        <v>22</v>
      </c>
      <c r="G18" s="92" t="s">
        <v>29</v>
      </c>
      <c r="H18" s="92" t="s">
        <v>12</v>
      </c>
      <c r="I18" s="92" t="s">
        <v>14</v>
      </c>
      <c r="J18" s="93">
        <v>8</v>
      </c>
      <c r="K18" s="89">
        <f>1000</f>
        <v>1000</v>
      </c>
      <c r="L18" s="23">
        <f t="shared" si="6"/>
        <v>1000</v>
      </c>
      <c r="M18" s="24" t="str">
        <f t="shared" si="0"/>
        <v>OK</v>
      </c>
      <c r="N18" s="51"/>
      <c r="O18" s="51"/>
      <c r="P18" s="50"/>
      <c r="Q18" s="51"/>
      <c r="R18" s="50"/>
      <c r="S18" s="51"/>
      <c r="T18" s="50"/>
      <c r="U18" s="48"/>
      <c r="V18" s="51"/>
      <c r="W18" s="34"/>
      <c r="X18" s="50"/>
      <c r="Y18" s="34"/>
      <c r="Z18" s="32"/>
      <c r="AA18" s="32"/>
      <c r="AB18" s="32"/>
      <c r="AC18" s="32"/>
      <c r="AD18" s="32"/>
      <c r="AE18" s="32"/>
    </row>
    <row r="19" spans="1:31" s="7" customFormat="1" ht="30.1" customHeight="1" x14ac:dyDescent="0.25">
      <c r="A19" s="157"/>
      <c r="B19" s="153"/>
      <c r="C19" s="154"/>
      <c r="D19" s="90">
        <v>22</v>
      </c>
      <c r="E19" s="153"/>
      <c r="F19" s="91" t="s">
        <v>22</v>
      </c>
      <c r="G19" s="92" t="s">
        <v>30</v>
      </c>
      <c r="H19" s="92" t="s">
        <v>18</v>
      </c>
      <c r="I19" s="92" t="s">
        <v>14</v>
      </c>
      <c r="J19" s="93">
        <v>992.32</v>
      </c>
      <c r="K19" s="89">
        <f>10</f>
        <v>10</v>
      </c>
      <c r="L19" s="23">
        <f t="shared" si="6"/>
        <v>10</v>
      </c>
      <c r="M19" s="24" t="str">
        <f t="shared" si="0"/>
        <v>OK</v>
      </c>
      <c r="N19" s="51"/>
      <c r="O19" s="51"/>
      <c r="P19" s="50"/>
      <c r="Q19" s="51"/>
      <c r="R19" s="50"/>
      <c r="S19" s="51"/>
      <c r="T19" s="50"/>
      <c r="U19" s="48"/>
      <c r="V19" s="51"/>
      <c r="W19" s="34"/>
      <c r="X19" s="50"/>
      <c r="Y19" s="34"/>
      <c r="Z19" s="32"/>
      <c r="AA19" s="32"/>
      <c r="AB19" s="32"/>
      <c r="AC19" s="32"/>
      <c r="AD19" s="32"/>
      <c r="AE19" s="32"/>
    </row>
    <row r="20" spans="1:31" ht="30.1" customHeight="1" x14ac:dyDescent="0.25">
      <c r="A20" s="157"/>
      <c r="B20" s="125" t="s">
        <v>46</v>
      </c>
      <c r="C20" s="140">
        <v>12</v>
      </c>
      <c r="D20" s="86">
        <v>23</v>
      </c>
      <c r="E20" s="125" t="s">
        <v>17</v>
      </c>
      <c r="F20" s="77" t="s">
        <v>22</v>
      </c>
      <c r="G20" s="78" t="s">
        <v>29</v>
      </c>
      <c r="H20" s="78" t="s">
        <v>12</v>
      </c>
      <c r="I20" s="78" t="s">
        <v>14</v>
      </c>
      <c r="J20" s="75">
        <v>15.72</v>
      </c>
      <c r="K20" s="89">
        <f>6000</f>
        <v>6000</v>
      </c>
      <c r="L20" s="23">
        <f t="shared" ref="L20:L21" si="7">K20-(SUM(N20:AE20))</f>
        <v>6000</v>
      </c>
      <c r="M20" s="24" t="str">
        <f t="shared" si="0"/>
        <v>OK</v>
      </c>
      <c r="N20" s="46"/>
      <c r="O20" s="46"/>
      <c r="P20" s="52"/>
      <c r="Q20" s="52"/>
      <c r="R20" s="52"/>
      <c r="S20" s="52"/>
      <c r="T20" s="52"/>
      <c r="U20" s="52"/>
      <c r="V20" s="52"/>
      <c r="W20" s="52"/>
      <c r="X20" s="49"/>
      <c r="Y20" s="49"/>
      <c r="Z20" s="49"/>
      <c r="AA20" s="49"/>
      <c r="AB20" s="49"/>
      <c r="AC20" s="49"/>
      <c r="AD20" s="49"/>
      <c r="AE20" s="49"/>
    </row>
    <row r="21" spans="1:31" ht="30.1" customHeight="1" x14ac:dyDescent="0.25">
      <c r="A21" s="157"/>
      <c r="B21" s="125"/>
      <c r="C21" s="140"/>
      <c r="D21" s="86">
        <v>24</v>
      </c>
      <c r="E21" s="125"/>
      <c r="F21" s="77" t="s">
        <v>22</v>
      </c>
      <c r="G21" s="78" t="s">
        <v>30</v>
      </c>
      <c r="H21" s="78" t="s">
        <v>18</v>
      </c>
      <c r="I21" s="78" t="s">
        <v>14</v>
      </c>
      <c r="J21" s="75">
        <v>2252.44</v>
      </c>
      <c r="K21" s="89">
        <f>20</f>
        <v>20</v>
      </c>
      <c r="L21" s="23">
        <f t="shared" si="7"/>
        <v>20</v>
      </c>
      <c r="M21" s="24" t="str">
        <f t="shared" si="0"/>
        <v>OK</v>
      </c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49"/>
      <c r="Y21" s="49"/>
      <c r="Z21" s="49"/>
      <c r="AA21" s="49"/>
      <c r="AB21" s="49"/>
      <c r="AC21" s="49"/>
      <c r="AD21" s="49"/>
      <c r="AE21" s="49"/>
    </row>
    <row r="22" spans="1:31" ht="30.1" customHeight="1" x14ac:dyDescent="0.25">
      <c r="A22" s="157"/>
      <c r="B22" s="153" t="s">
        <v>34</v>
      </c>
      <c r="C22" s="154">
        <v>13</v>
      </c>
      <c r="D22" s="90">
        <v>25</v>
      </c>
      <c r="E22" s="153" t="s">
        <v>13</v>
      </c>
      <c r="F22" s="91" t="s">
        <v>22</v>
      </c>
      <c r="G22" s="92" t="s">
        <v>29</v>
      </c>
      <c r="H22" s="92" t="s">
        <v>12</v>
      </c>
      <c r="I22" s="92" t="s">
        <v>14</v>
      </c>
      <c r="J22" s="93">
        <v>15.44</v>
      </c>
      <c r="K22" s="89">
        <f>2000</f>
        <v>2000</v>
      </c>
      <c r="L22" s="23">
        <f t="shared" si="6"/>
        <v>2000</v>
      </c>
      <c r="M22" s="24" t="str">
        <f t="shared" si="0"/>
        <v>OK</v>
      </c>
      <c r="N22" s="46"/>
      <c r="O22" s="46"/>
      <c r="P22" s="52"/>
      <c r="Q22" s="52"/>
      <c r="R22" s="52"/>
      <c r="S22" s="52"/>
      <c r="T22" s="52"/>
      <c r="U22" s="52"/>
      <c r="V22" s="52"/>
      <c r="W22" s="52"/>
      <c r="X22" s="49"/>
      <c r="Y22" s="49"/>
      <c r="Z22" s="49"/>
      <c r="AA22" s="49"/>
      <c r="AB22" s="49"/>
      <c r="AC22" s="49"/>
      <c r="AD22" s="49"/>
      <c r="AE22" s="49"/>
    </row>
    <row r="23" spans="1:31" ht="30.1" customHeight="1" x14ac:dyDescent="0.25">
      <c r="A23" s="158"/>
      <c r="B23" s="153"/>
      <c r="C23" s="154"/>
      <c r="D23" s="90">
        <v>26</v>
      </c>
      <c r="E23" s="153"/>
      <c r="F23" s="91" t="s">
        <v>22</v>
      </c>
      <c r="G23" s="92" t="s">
        <v>30</v>
      </c>
      <c r="H23" s="92" t="s">
        <v>18</v>
      </c>
      <c r="I23" s="92" t="s">
        <v>14</v>
      </c>
      <c r="J23" s="93">
        <v>2650</v>
      </c>
      <c r="K23" s="89">
        <f>30</f>
        <v>30</v>
      </c>
      <c r="L23" s="23">
        <f t="shared" si="6"/>
        <v>30</v>
      </c>
      <c r="M23" s="24" t="str">
        <f t="shared" si="0"/>
        <v>OK</v>
      </c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49"/>
      <c r="Y23" s="49"/>
      <c r="Z23" s="49"/>
      <c r="AA23" s="49"/>
      <c r="AB23" s="49"/>
      <c r="AC23" s="49"/>
      <c r="AD23" s="49"/>
      <c r="AE23" s="49"/>
    </row>
    <row r="24" spans="1:31" s="7" customFormat="1" ht="30.1" customHeight="1" x14ac:dyDescent="0.25">
      <c r="A24" s="117" t="s">
        <v>26</v>
      </c>
      <c r="B24" s="114" t="s">
        <v>47</v>
      </c>
      <c r="C24" s="115">
        <v>14</v>
      </c>
      <c r="D24" s="84">
        <v>27</v>
      </c>
      <c r="E24" s="114" t="s">
        <v>15</v>
      </c>
      <c r="F24" s="69" t="s">
        <v>22</v>
      </c>
      <c r="G24" s="70" t="s">
        <v>29</v>
      </c>
      <c r="H24" s="70" t="s">
        <v>12</v>
      </c>
      <c r="I24" s="70" t="s">
        <v>14</v>
      </c>
      <c r="J24" s="68">
        <v>3.75</v>
      </c>
      <c r="K24" s="89">
        <f>0</f>
        <v>0</v>
      </c>
      <c r="L24" s="23">
        <f t="shared" si="6"/>
        <v>0</v>
      </c>
      <c r="M24" s="24" t="str">
        <f t="shared" si="0"/>
        <v>OK</v>
      </c>
      <c r="N24" s="51"/>
      <c r="O24" s="51"/>
      <c r="P24" s="51"/>
      <c r="Q24" s="50"/>
      <c r="R24" s="51"/>
      <c r="S24" s="50"/>
      <c r="T24" s="50"/>
      <c r="U24" s="48"/>
      <c r="V24" s="51"/>
      <c r="W24" s="34"/>
      <c r="X24" s="50"/>
      <c r="Y24" s="34"/>
      <c r="Z24" s="32"/>
      <c r="AA24" s="32"/>
      <c r="AB24" s="32"/>
      <c r="AC24" s="32"/>
      <c r="AD24" s="32"/>
      <c r="AE24" s="32"/>
    </row>
    <row r="25" spans="1:31" s="7" customFormat="1" ht="30.1" customHeight="1" x14ac:dyDescent="0.25">
      <c r="A25" s="118"/>
      <c r="B25" s="114"/>
      <c r="C25" s="115"/>
      <c r="D25" s="84">
        <v>28</v>
      </c>
      <c r="E25" s="114"/>
      <c r="F25" s="69" t="s">
        <v>22</v>
      </c>
      <c r="G25" s="70" t="s">
        <v>30</v>
      </c>
      <c r="H25" s="70" t="s">
        <v>18</v>
      </c>
      <c r="I25" s="70" t="s">
        <v>14</v>
      </c>
      <c r="J25" s="68">
        <v>115</v>
      </c>
      <c r="K25" s="89">
        <f>0</f>
        <v>0</v>
      </c>
      <c r="L25" s="23">
        <f t="shared" si="6"/>
        <v>0</v>
      </c>
      <c r="M25" s="24" t="str">
        <f t="shared" si="0"/>
        <v>OK</v>
      </c>
      <c r="N25" s="51"/>
      <c r="O25" s="51"/>
      <c r="P25" s="51"/>
      <c r="Q25" s="50"/>
      <c r="R25" s="51"/>
      <c r="S25" s="50"/>
      <c r="T25" s="50"/>
      <c r="U25" s="48"/>
      <c r="V25" s="51"/>
      <c r="W25" s="34"/>
      <c r="X25" s="50"/>
      <c r="Y25" s="34"/>
      <c r="Z25" s="32"/>
      <c r="AA25" s="32"/>
      <c r="AB25" s="32"/>
      <c r="AC25" s="32"/>
      <c r="AD25" s="32"/>
      <c r="AE25" s="32"/>
    </row>
    <row r="26" spans="1:31" s="7" customFormat="1" ht="30.1" customHeight="1" x14ac:dyDescent="0.25">
      <c r="A26" s="118"/>
      <c r="B26" s="151" t="s">
        <v>28</v>
      </c>
      <c r="C26" s="152">
        <v>15</v>
      </c>
      <c r="D26" s="94">
        <v>29</v>
      </c>
      <c r="E26" s="151" t="s">
        <v>16</v>
      </c>
      <c r="F26" s="95" t="s">
        <v>22</v>
      </c>
      <c r="G26" s="96" t="s">
        <v>29</v>
      </c>
      <c r="H26" s="96" t="s">
        <v>12</v>
      </c>
      <c r="I26" s="96" t="s">
        <v>14</v>
      </c>
      <c r="J26" s="97">
        <v>5.9</v>
      </c>
      <c r="K26" s="89">
        <f>0</f>
        <v>0</v>
      </c>
      <c r="L26" s="23">
        <f t="shared" si="6"/>
        <v>0</v>
      </c>
      <c r="M26" s="24" t="str">
        <f t="shared" si="0"/>
        <v>OK</v>
      </c>
      <c r="N26" s="51"/>
      <c r="O26" s="51"/>
      <c r="P26" s="50"/>
      <c r="Q26" s="50"/>
      <c r="R26" s="50"/>
      <c r="S26" s="50"/>
      <c r="T26" s="50"/>
      <c r="U26" s="48"/>
      <c r="V26" s="51"/>
      <c r="W26" s="34"/>
      <c r="X26" s="51"/>
      <c r="Y26" s="34"/>
      <c r="Z26" s="32"/>
      <c r="AA26" s="32"/>
      <c r="AB26" s="32"/>
      <c r="AC26" s="32"/>
      <c r="AD26" s="32"/>
      <c r="AE26" s="32"/>
    </row>
    <row r="27" spans="1:31" s="7" customFormat="1" ht="30.1" customHeight="1" x14ac:dyDescent="0.25">
      <c r="A27" s="118"/>
      <c r="B27" s="151"/>
      <c r="C27" s="152"/>
      <c r="D27" s="94">
        <v>30</v>
      </c>
      <c r="E27" s="151"/>
      <c r="F27" s="95" t="s">
        <v>22</v>
      </c>
      <c r="G27" s="96" t="s">
        <v>30</v>
      </c>
      <c r="H27" s="96" t="s">
        <v>18</v>
      </c>
      <c r="I27" s="96" t="s">
        <v>14</v>
      </c>
      <c r="J27" s="97">
        <v>600</v>
      </c>
      <c r="K27" s="89">
        <f>0</f>
        <v>0</v>
      </c>
      <c r="L27" s="23">
        <f t="shared" si="6"/>
        <v>0</v>
      </c>
      <c r="M27" s="24" t="str">
        <f t="shared" si="0"/>
        <v>OK</v>
      </c>
      <c r="N27" s="51"/>
      <c r="O27" s="51"/>
      <c r="P27" s="50"/>
      <c r="Q27" s="50"/>
      <c r="R27" s="50"/>
      <c r="S27" s="50"/>
      <c r="T27" s="50"/>
      <c r="U27" s="48"/>
      <c r="V27" s="51"/>
      <c r="W27" s="34"/>
      <c r="X27" s="51"/>
      <c r="Y27" s="34"/>
      <c r="Z27" s="32"/>
      <c r="AA27" s="32"/>
      <c r="AB27" s="32"/>
      <c r="AC27" s="32"/>
      <c r="AD27" s="32"/>
      <c r="AE27" s="32"/>
    </row>
    <row r="28" spans="1:31" s="7" customFormat="1" ht="30.1" customHeight="1" x14ac:dyDescent="0.25">
      <c r="A28" s="118"/>
      <c r="B28" s="114" t="s">
        <v>28</v>
      </c>
      <c r="C28" s="115">
        <v>16</v>
      </c>
      <c r="D28" s="84">
        <v>31</v>
      </c>
      <c r="E28" s="114" t="s">
        <v>17</v>
      </c>
      <c r="F28" s="69" t="s">
        <v>22</v>
      </c>
      <c r="G28" s="70" t="s">
        <v>29</v>
      </c>
      <c r="H28" s="70" t="s">
        <v>12</v>
      </c>
      <c r="I28" s="70" t="s">
        <v>14</v>
      </c>
      <c r="J28" s="68">
        <v>11.44</v>
      </c>
      <c r="K28" s="89">
        <f>0</f>
        <v>0</v>
      </c>
      <c r="L28" s="23">
        <f t="shared" si="6"/>
        <v>0</v>
      </c>
      <c r="M28" s="24" t="str">
        <f t="shared" si="0"/>
        <v>OK</v>
      </c>
      <c r="N28" s="51"/>
      <c r="O28" s="51"/>
      <c r="P28" s="50"/>
      <c r="Q28" s="51"/>
      <c r="R28" s="50"/>
      <c r="S28" s="51"/>
      <c r="T28" s="50"/>
      <c r="U28" s="48"/>
      <c r="V28" s="51"/>
      <c r="W28" s="34"/>
      <c r="X28" s="50"/>
      <c r="Y28" s="34"/>
      <c r="Z28" s="32"/>
      <c r="AA28" s="32"/>
      <c r="AB28" s="32"/>
      <c r="AC28" s="32"/>
      <c r="AD28" s="32"/>
      <c r="AE28" s="32"/>
    </row>
    <row r="29" spans="1:31" s="7" customFormat="1" ht="30.1" customHeight="1" x14ac:dyDescent="0.25">
      <c r="A29" s="118"/>
      <c r="B29" s="114"/>
      <c r="C29" s="115"/>
      <c r="D29" s="84">
        <v>32</v>
      </c>
      <c r="E29" s="114"/>
      <c r="F29" s="69" t="s">
        <v>22</v>
      </c>
      <c r="G29" s="70" t="s">
        <v>30</v>
      </c>
      <c r="H29" s="70" t="s">
        <v>18</v>
      </c>
      <c r="I29" s="70" t="s">
        <v>14</v>
      </c>
      <c r="J29" s="68">
        <v>800</v>
      </c>
      <c r="K29" s="89">
        <f>0</f>
        <v>0</v>
      </c>
      <c r="L29" s="23">
        <f t="shared" si="6"/>
        <v>0</v>
      </c>
      <c r="M29" s="24" t="str">
        <f t="shared" si="0"/>
        <v>OK</v>
      </c>
      <c r="N29" s="51"/>
      <c r="O29" s="51"/>
      <c r="P29" s="50"/>
      <c r="Q29" s="51"/>
      <c r="R29" s="50"/>
      <c r="S29" s="51"/>
      <c r="T29" s="50"/>
      <c r="U29" s="48"/>
      <c r="V29" s="51"/>
      <c r="W29" s="34"/>
      <c r="X29" s="50"/>
      <c r="Y29" s="34"/>
      <c r="Z29" s="32"/>
      <c r="AA29" s="32"/>
      <c r="AB29" s="32"/>
      <c r="AC29" s="32"/>
      <c r="AD29" s="32"/>
      <c r="AE29" s="32"/>
    </row>
    <row r="30" spans="1:31" ht="30.1" customHeight="1" x14ac:dyDescent="0.25">
      <c r="A30" s="118"/>
      <c r="B30" s="151" t="s">
        <v>48</v>
      </c>
      <c r="C30" s="152">
        <v>17</v>
      </c>
      <c r="D30" s="94">
        <v>33</v>
      </c>
      <c r="E30" s="151" t="s">
        <v>13</v>
      </c>
      <c r="F30" s="95" t="s">
        <v>22</v>
      </c>
      <c r="G30" s="96" t="s">
        <v>29</v>
      </c>
      <c r="H30" s="96" t="s">
        <v>12</v>
      </c>
      <c r="I30" s="96" t="s">
        <v>14</v>
      </c>
      <c r="J30" s="97">
        <v>10.25</v>
      </c>
      <c r="K30" s="89">
        <f>0</f>
        <v>0</v>
      </c>
      <c r="L30" s="23">
        <f t="shared" si="6"/>
        <v>0</v>
      </c>
      <c r="M30" s="24" t="str">
        <f t="shared" si="0"/>
        <v>OK</v>
      </c>
      <c r="N30" s="46"/>
      <c r="O30" s="46"/>
      <c r="P30" s="52"/>
      <c r="Q30" s="52"/>
      <c r="R30" s="52"/>
      <c r="S30" s="52"/>
      <c r="T30" s="52"/>
      <c r="U30" s="52"/>
      <c r="V30" s="52"/>
      <c r="W30" s="52"/>
      <c r="X30" s="49"/>
      <c r="Y30" s="49"/>
      <c r="Z30" s="49"/>
      <c r="AA30" s="49"/>
      <c r="AB30" s="49"/>
      <c r="AC30" s="49"/>
      <c r="AD30" s="49"/>
      <c r="AE30" s="49"/>
    </row>
    <row r="31" spans="1:31" ht="30.1" customHeight="1" x14ac:dyDescent="0.25">
      <c r="A31" s="119"/>
      <c r="B31" s="151"/>
      <c r="C31" s="152"/>
      <c r="D31" s="94">
        <v>34</v>
      </c>
      <c r="E31" s="151"/>
      <c r="F31" s="95" t="s">
        <v>22</v>
      </c>
      <c r="G31" s="96" t="s">
        <v>30</v>
      </c>
      <c r="H31" s="96" t="s">
        <v>18</v>
      </c>
      <c r="I31" s="96" t="s">
        <v>14</v>
      </c>
      <c r="J31" s="97">
        <v>750</v>
      </c>
      <c r="K31" s="89">
        <f>0</f>
        <v>0</v>
      </c>
      <c r="L31" s="23">
        <f t="shared" si="6"/>
        <v>0</v>
      </c>
      <c r="M31" s="24" t="str">
        <f t="shared" si="0"/>
        <v>OK</v>
      </c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49"/>
      <c r="Y31" s="49"/>
      <c r="Z31" s="49"/>
      <c r="AA31" s="49"/>
      <c r="AB31" s="49"/>
      <c r="AC31" s="49"/>
      <c r="AD31" s="49"/>
      <c r="AE31" s="49"/>
    </row>
    <row r="32" spans="1:31" ht="30.1" customHeight="1" x14ac:dyDescent="0.25">
      <c r="A32" s="117" t="s">
        <v>35</v>
      </c>
      <c r="B32" s="114" t="s">
        <v>49</v>
      </c>
      <c r="C32" s="115">
        <v>18</v>
      </c>
      <c r="D32" s="84">
        <v>35</v>
      </c>
      <c r="E32" s="114" t="s">
        <v>15</v>
      </c>
      <c r="F32" s="69" t="s">
        <v>22</v>
      </c>
      <c r="G32" s="70" t="s">
        <v>29</v>
      </c>
      <c r="H32" s="70" t="s">
        <v>12</v>
      </c>
      <c r="I32" s="70" t="s">
        <v>14</v>
      </c>
      <c r="J32" s="68">
        <v>9.19</v>
      </c>
      <c r="K32" s="89">
        <f>0</f>
        <v>0</v>
      </c>
      <c r="L32" s="23">
        <f t="shared" si="6"/>
        <v>0</v>
      </c>
      <c r="M32" s="24" t="str">
        <f t="shared" si="0"/>
        <v>OK</v>
      </c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49"/>
      <c r="Y32" s="49"/>
      <c r="Z32" s="49"/>
      <c r="AA32" s="49"/>
      <c r="AB32" s="49"/>
      <c r="AC32" s="49"/>
      <c r="AD32" s="49"/>
      <c r="AE32" s="49"/>
    </row>
    <row r="33" spans="1:31" ht="30.1" customHeight="1" x14ac:dyDescent="0.25">
      <c r="A33" s="118"/>
      <c r="B33" s="114"/>
      <c r="C33" s="115"/>
      <c r="D33" s="84">
        <v>36</v>
      </c>
      <c r="E33" s="114"/>
      <c r="F33" s="69" t="s">
        <v>22</v>
      </c>
      <c r="G33" s="70" t="s">
        <v>30</v>
      </c>
      <c r="H33" s="70" t="s">
        <v>18</v>
      </c>
      <c r="I33" s="70" t="s">
        <v>14</v>
      </c>
      <c r="J33" s="68">
        <v>1698.99</v>
      </c>
      <c r="K33" s="89">
        <f>0</f>
        <v>0</v>
      </c>
      <c r="L33" s="23">
        <f t="shared" si="6"/>
        <v>0</v>
      </c>
      <c r="M33" s="24" t="str">
        <f t="shared" si="0"/>
        <v>OK</v>
      </c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49"/>
      <c r="Y33" s="49"/>
      <c r="Z33" s="49"/>
      <c r="AA33" s="49"/>
      <c r="AB33" s="49"/>
      <c r="AC33" s="49"/>
      <c r="AD33" s="49"/>
      <c r="AE33" s="49"/>
    </row>
    <row r="34" spans="1:31" ht="30.1" customHeight="1" x14ac:dyDescent="0.25">
      <c r="A34" s="118"/>
      <c r="B34" s="151" t="s">
        <v>48</v>
      </c>
      <c r="C34" s="152">
        <v>19</v>
      </c>
      <c r="D34" s="94">
        <v>37</v>
      </c>
      <c r="E34" s="151" t="s">
        <v>17</v>
      </c>
      <c r="F34" s="95" t="s">
        <v>22</v>
      </c>
      <c r="G34" s="96" t="s">
        <v>29</v>
      </c>
      <c r="H34" s="96" t="s">
        <v>12</v>
      </c>
      <c r="I34" s="96" t="s">
        <v>14</v>
      </c>
      <c r="J34" s="97">
        <v>15.2</v>
      </c>
      <c r="K34" s="89">
        <f>0</f>
        <v>0</v>
      </c>
      <c r="L34" s="23">
        <f t="shared" si="6"/>
        <v>0</v>
      </c>
      <c r="M34" s="24" t="str">
        <f t="shared" si="0"/>
        <v>OK</v>
      </c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49"/>
      <c r="Y34" s="49"/>
      <c r="Z34" s="49"/>
      <c r="AA34" s="49"/>
      <c r="AB34" s="49"/>
      <c r="AC34" s="49"/>
      <c r="AD34" s="49"/>
      <c r="AE34" s="49"/>
    </row>
    <row r="35" spans="1:31" ht="30.1" customHeight="1" x14ac:dyDescent="0.25">
      <c r="A35" s="119"/>
      <c r="B35" s="151"/>
      <c r="C35" s="155"/>
      <c r="D35" s="94">
        <v>38</v>
      </c>
      <c r="E35" s="151"/>
      <c r="F35" s="95" t="s">
        <v>22</v>
      </c>
      <c r="G35" s="96" t="s">
        <v>30</v>
      </c>
      <c r="H35" s="96" t="s">
        <v>18</v>
      </c>
      <c r="I35" s="96" t="s">
        <v>14</v>
      </c>
      <c r="J35" s="97">
        <v>1000</v>
      </c>
      <c r="K35" s="89">
        <f>0</f>
        <v>0</v>
      </c>
      <c r="L35" s="23">
        <f t="shared" si="6"/>
        <v>0</v>
      </c>
      <c r="M35" s="24" t="str">
        <f t="shared" si="0"/>
        <v>OK</v>
      </c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49"/>
      <c r="Y35" s="49"/>
      <c r="Z35" s="49"/>
      <c r="AA35" s="49"/>
      <c r="AB35" s="49"/>
      <c r="AC35" s="49"/>
      <c r="AD35" s="49"/>
      <c r="AE35" s="49"/>
    </row>
    <row r="36" spans="1:31" ht="30.1" customHeight="1" x14ac:dyDescent="0.25">
      <c r="A36" s="117" t="s">
        <v>50</v>
      </c>
      <c r="B36" s="114" t="s">
        <v>51</v>
      </c>
      <c r="C36" s="115">
        <v>20</v>
      </c>
      <c r="D36" s="84">
        <v>39</v>
      </c>
      <c r="E36" s="114" t="s">
        <v>15</v>
      </c>
      <c r="F36" s="69" t="s">
        <v>22</v>
      </c>
      <c r="G36" s="70" t="s">
        <v>29</v>
      </c>
      <c r="H36" s="70" t="s">
        <v>12</v>
      </c>
      <c r="I36" s="70" t="s">
        <v>14</v>
      </c>
      <c r="J36" s="68">
        <v>9.16</v>
      </c>
      <c r="K36" s="89">
        <f>0</f>
        <v>0</v>
      </c>
      <c r="L36" s="23">
        <f t="shared" si="6"/>
        <v>0</v>
      </c>
      <c r="M36" s="24" t="str">
        <f t="shared" si="0"/>
        <v>OK</v>
      </c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49"/>
      <c r="Y36" s="49"/>
      <c r="Z36" s="49"/>
      <c r="AA36" s="49"/>
      <c r="AB36" s="49"/>
      <c r="AC36" s="49"/>
      <c r="AD36" s="49"/>
      <c r="AE36" s="49"/>
    </row>
    <row r="37" spans="1:31" ht="30.1" customHeight="1" x14ac:dyDescent="0.25">
      <c r="A37" s="118"/>
      <c r="B37" s="114"/>
      <c r="C37" s="116"/>
      <c r="D37" s="84">
        <v>40</v>
      </c>
      <c r="E37" s="114"/>
      <c r="F37" s="69" t="s">
        <v>22</v>
      </c>
      <c r="G37" s="70" t="s">
        <v>30</v>
      </c>
      <c r="H37" s="70" t="s">
        <v>18</v>
      </c>
      <c r="I37" s="70" t="s">
        <v>14</v>
      </c>
      <c r="J37" s="68">
        <v>1700</v>
      </c>
      <c r="K37" s="89">
        <f>0</f>
        <v>0</v>
      </c>
      <c r="L37" s="23">
        <f t="shared" si="6"/>
        <v>0</v>
      </c>
      <c r="M37" s="24" t="str">
        <f t="shared" si="0"/>
        <v>OK</v>
      </c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49"/>
      <c r="Y37" s="49"/>
      <c r="Z37" s="49"/>
      <c r="AA37" s="49"/>
      <c r="AB37" s="49"/>
      <c r="AC37" s="49"/>
      <c r="AD37" s="49"/>
      <c r="AE37" s="49"/>
    </row>
    <row r="38" spans="1:31" ht="30.1" customHeight="1" x14ac:dyDescent="0.25">
      <c r="A38" s="118"/>
      <c r="B38" s="151" t="s">
        <v>51</v>
      </c>
      <c r="C38" s="152">
        <v>21</v>
      </c>
      <c r="D38" s="94">
        <v>41</v>
      </c>
      <c r="E38" s="151" t="s">
        <v>16</v>
      </c>
      <c r="F38" s="95" t="s">
        <v>22</v>
      </c>
      <c r="G38" s="96" t="s">
        <v>29</v>
      </c>
      <c r="H38" s="96" t="s">
        <v>12</v>
      </c>
      <c r="I38" s="96" t="s">
        <v>14</v>
      </c>
      <c r="J38" s="97">
        <v>13.05</v>
      </c>
      <c r="K38" s="89">
        <f>0</f>
        <v>0</v>
      </c>
      <c r="L38" s="23">
        <f t="shared" si="6"/>
        <v>0</v>
      </c>
      <c r="M38" s="24" t="str">
        <f t="shared" si="0"/>
        <v>OK</v>
      </c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49"/>
      <c r="Y38" s="49"/>
      <c r="Z38" s="49"/>
      <c r="AA38" s="49"/>
      <c r="AB38" s="49"/>
      <c r="AC38" s="49"/>
      <c r="AD38" s="49"/>
      <c r="AE38" s="49"/>
    </row>
    <row r="39" spans="1:31" ht="30.1" customHeight="1" x14ac:dyDescent="0.25">
      <c r="A39" s="118"/>
      <c r="B39" s="151"/>
      <c r="C39" s="155"/>
      <c r="D39" s="94">
        <v>42</v>
      </c>
      <c r="E39" s="151"/>
      <c r="F39" s="95" t="s">
        <v>22</v>
      </c>
      <c r="G39" s="96" t="s">
        <v>30</v>
      </c>
      <c r="H39" s="96" t="s">
        <v>18</v>
      </c>
      <c r="I39" s="96" t="s">
        <v>14</v>
      </c>
      <c r="J39" s="97">
        <v>2100</v>
      </c>
      <c r="K39" s="89">
        <f>0</f>
        <v>0</v>
      </c>
      <c r="L39" s="23">
        <f t="shared" si="6"/>
        <v>0</v>
      </c>
      <c r="M39" s="24" t="str">
        <f t="shared" si="0"/>
        <v>OK</v>
      </c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49"/>
      <c r="Y39" s="49"/>
      <c r="Z39" s="49"/>
      <c r="AA39" s="49"/>
      <c r="AB39" s="49"/>
      <c r="AC39" s="49"/>
      <c r="AD39" s="49"/>
      <c r="AE39" s="49"/>
    </row>
    <row r="40" spans="1:31" ht="30.1" customHeight="1" x14ac:dyDescent="0.25">
      <c r="A40" s="118"/>
      <c r="B40" s="114" t="s">
        <v>28</v>
      </c>
      <c r="C40" s="115">
        <v>22</v>
      </c>
      <c r="D40" s="84">
        <v>43</v>
      </c>
      <c r="E40" s="114" t="s">
        <v>17</v>
      </c>
      <c r="F40" s="69" t="s">
        <v>22</v>
      </c>
      <c r="G40" s="70" t="s">
        <v>29</v>
      </c>
      <c r="H40" s="70" t="s">
        <v>12</v>
      </c>
      <c r="I40" s="70" t="s">
        <v>14</v>
      </c>
      <c r="J40" s="68">
        <v>17.420000000000002</v>
      </c>
      <c r="K40" s="89">
        <f>0</f>
        <v>0</v>
      </c>
      <c r="L40" s="23">
        <f t="shared" si="6"/>
        <v>0</v>
      </c>
      <c r="M40" s="24" t="str">
        <f t="shared" si="0"/>
        <v>OK</v>
      </c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49"/>
      <c r="Y40" s="49"/>
      <c r="Z40" s="49"/>
      <c r="AA40" s="49"/>
      <c r="AB40" s="49"/>
      <c r="AC40" s="49"/>
      <c r="AD40" s="49"/>
      <c r="AE40" s="49"/>
    </row>
    <row r="41" spans="1:31" ht="30.1" customHeight="1" x14ac:dyDescent="0.25">
      <c r="A41" s="118"/>
      <c r="B41" s="114"/>
      <c r="C41" s="116"/>
      <c r="D41" s="84">
        <v>44</v>
      </c>
      <c r="E41" s="114"/>
      <c r="F41" s="69" t="s">
        <v>22</v>
      </c>
      <c r="G41" s="70" t="s">
        <v>30</v>
      </c>
      <c r="H41" s="70" t="s">
        <v>18</v>
      </c>
      <c r="I41" s="70" t="s">
        <v>14</v>
      </c>
      <c r="J41" s="68">
        <v>1500</v>
      </c>
      <c r="K41" s="89">
        <f>0</f>
        <v>0</v>
      </c>
      <c r="L41" s="23">
        <f t="shared" si="6"/>
        <v>0</v>
      </c>
      <c r="M41" s="24" t="str">
        <f t="shared" si="0"/>
        <v>OK</v>
      </c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49"/>
      <c r="Y41" s="49"/>
      <c r="Z41" s="49"/>
      <c r="AA41" s="49"/>
      <c r="AB41" s="49"/>
      <c r="AC41" s="49"/>
      <c r="AD41" s="49"/>
      <c r="AE41" s="49"/>
    </row>
    <row r="42" spans="1:31" s="7" customFormat="1" ht="30.1" customHeight="1" x14ac:dyDescent="0.25">
      <c r="A42" s="118"/>
      <c r="B42" s="151" t="s">
        <v>52</v>
      </c>
      <c r="C42" s="152">
        <v>23</v>
      </c>
      <c r="D42" s="94">
        <v>45</v>
      </c>
      <c r="E42" s="151" t="s">
        <v>13</v>
      </c>
      <c r="F42" s="95" t="s">
        <v>22</v>
      </c>
      <c r="G42" s="96" t="s">
        <v>29</v>
      </c>
      <c r="H42" s="96" t="s">
        <v>12</v>
      </c>
      <c r="I42" s="96" t="s">
        <v>14</v>
      </c>
      <c r="J42" s="97">
        <v>16.2</v>
      </c>
      <c r="K42" s="89">
        <f>0</f>
        <v>0</v>
      </c>
      <c r="L42" s="23">
        <f t="shared" si="5"/>
        <v>0</v>
      </c>
      <c r="M42" s="24" t="str">
        <f t="shared" si="0"/>
        <v>OK</v>
      </c>
      <c r="N42" s="51"/>
      <c r="O42" s="51"/>
      <c r="P42" s="51"/>
      <c r="Q42" s="50"/>
      <c r="R42" s="51"/>
      <c r="S42" s="50"/>
      <c r="T42" s="50"/>
      <c r="U42" s="48"/>
      <c r="V42" s="51"/>
      <c r="W42" s="34"/>
      <c r="X42" s="50"/>
      <c r="Y42" s="34"/>
      <c r="Z42" s="32"/>
      <c r="AA42" s="32"/>
      <c r="AB42" s="32"/>
      <c r="AC42" s="32"/>
      <c r="AD42" s="32"/>
      <c r="AE42" s="32"/>
    </row>
    <row r="43" spans="1:31" s="7" customFormat="1" ht="30.1" customHeight="1" x14ac:dyDescent="0.25">
      <c r="A43" s="118"/>
      <c r="B43" s="151"/>
      <c r="C43" s="155"/>
      <c r="D43" s="94">
        <v>46</v>
      </c>
      <c r="E43" s="151"/>
      <c r="F43" s="95" t="s">
        <v>22</v>
      </c>
      <c r="G43" s="96" t="s">
        <v>30</v>
      </c>
      <c r="H43" s="96" t="s">
        <v>18</v>
      </c>
      <c r="I43" s="96" t="s">
        <v>14</v>
      </c>
      <c r="J43" s="97">
        <v>2648</v>
      </c>
      <c r="K43" s="89">
        <f>0</f>
        <v>0</v>
      </c>
      <c r="L43" s="23">
        <f t="shared" si="5"/>
        <v>0</v>
      </c>
      <c r="M43" s="24" t="str">
        <f t="shared" si="0"/>
        <v>OK</v>
      </c>
      <c r="N43" s="51"/>
      <c r="O43" s="51"/>
      <c r="P43" s="51"/>
      <c r="Q43" s="50"/>
      <c r="R43" s="51"/>
      <c r="S43" s="50"/>
      <c r="T43" s="50"/>
      <c r="U43" s="48"/>
      <c r="V43" s="51"/>
      <c r="W43" s="34"/>
      <c r="X43" s="50"/>
      <c r="Y43" s="34"/>
      <c r="Z43" s="32"/>
      <c r="AA43" s="32"/>
      <c r="AB43" s="32"/>
      <c r="AC43" s="32"/>
      <c r="AD43" s="32"/>
      <c r="AE43" s="32"/>
    </row>
    <row r="44" spans="1:31" s="7" customFormat="1" ht="30.1" customHeight="1" x14ac:dyDescent="0.25">
      <c r="A44" s="118"/>
      <c r="B44" s="114" t="s">
        <v>53</v>
      </c>
      <c r="C44" s="115">
        <v>24</v>
      </c>
      <c r="D44" s="84">
        <v>47</v>
      </c>
      <c r="E44" s="114" t="s">
        <v>54</v>
      </c>
      <c r="F44" s="69" t="s">
        <v>22</v>
      </c>
      <c r="G44" s="70" t="s">
        <v>29</v>
      </c>
      <c r="H44" s="70" t="s">
        <v>12</v>
      </c>
      <c r="I44" s="70" t="s">
        <v>14</v>
      </c>
      <c r="J44" s="68">
        <v>17.09</v>
      </c>
      <c r="K44" s="89">
        <f>0</f>
        <v>0</v>
      </c>
      <c r="L44" s="23">
        <f t="shared" si="5"/>
        <v>0</v>
      </c>
      <c r="M44" s="24" t="str">
        <f t="shared" si="0"/>
        <v>OK</v>
      </c>
      <c r="N44" s="51"/>
      <c r="O44" s="51"/>
      <c r="P44" s="50"/>
      <c r="Q44" s="50"/>
      <c r="R44" s="50"/>
      <c r="S44" s="50"/>
      <c r="T44" s="50"/>
      <c r="U44" s="48"/>
      <c r="V44" s="51"/>
      <c r="W44" s="34"/>
      <c r="X44" s="51"/>
      <c r="Y44" s="34"/>
      <c r="Z44" s="32"/>
      <c r="AA44" s="32"/>
      <c r="AB44" s="32"/>
      <c r="AC44" s="32"/>
      <c r="AD44" s="32"/>
      <c r="AE44" s="32"/>
    </row>
    <row r="45" spans="1:31" s="7" customFormat="1" ht="30.1" customHeight="1" x14ac:dyDescent="0.25">
      <c r="A45" s="118"/>
      <c r="B45" s="114"/>
      <c r="C45" s="116"/>
      <c r="D45" s="84">
        <v>48</v>
      </c>
      <c r="E45" s="114"/>
      <c r="F45" s="69" t="s">
        <v>22</v>
      </c>
      <c r="G45" s="70" t="s">
        <v>30</v>
      </c>
      <c r="H45" s="70" t="s">
        <v>18</v>
      </c>
      <c r="I45" s="70" t="s">
        <v>14</v>
      </c>
      <c r="J45" s="68">
        <v>2674</v>
      </c>
      <c r="K45" s="89">
        <f>0</f>
        <v>0</v>
      </c>
      <c r="L45" s="23">
        <f t="shared" si="5"/>
        <v>0</v>
      </c>
      <c r="M45" s="24" t="str">
        <f t="shared" si="0"/>
        <v>OK</v>
      </c>
      <c r="N45" s="51"/>
      <c r="O45" s="51"/>
      <c r="P45" s="50"/>
      <c r="Q45" s="50"/>
      <c r="R45" s="50"/>
      <c r="S45" s="50"/>
      <c r="T45" s="50"/>
      <c r="U45" s="48"/>
      <c r="V45" s="51"/>
      <c r="W45" s="34"/>
      <c r="X45" s="51"/>
      <c r="Y45" s="34"/>
      <c r="Z45" s="32"/>
      <c r="AA45" s="32"/>
      <c r="AB45" s="32"/>
      <c r="AC45" s="32"/>
      <c r="AD45" s="32"/>
      <c r="AE45" s="32"/>
    </row>
    <row r="46" spans="1:31" s="7" customFormat="1" ht="30.1" customHeight="1" x14ac:dyDescent="0.25">
      <c r="A46" s="118"/>
      <c r="B46" s="151" t="s">
        <v>52</v>
      </c>
      <c r="C46" s="152">
        <v>25</v>
      </c>
      <c r="D46" s="94">
        <v>49</v>
      </c>
      <c r="E46" s="151" t="s">
        <v>23</v>
      </c>
      <c r="F46" s="95" t="s">
        <v>22</v>
      </c>
      <c r="G46" s="96" t="s">
        <v>29</v>
      </c>
      <c r="H46" s="96" t="s">
        <v>12</v>
      </c>
      <c r="I46" s="96" t="s">
        <v>14</v>
      </c>
      <c r="J46" s="97">
        <v>6.93</v>
      </c>
      <c r="K46" s="89">
        <f>0</f>
        <v>0</v>
      </c>
      <c r="L46" s="23">
        <f t="shared" si="5"/>
        <v>0</v>
      </c>
      <c r="M46" s="24" t="str">
        <f t="shared" si="0"/>
        <v>OK</v>
      </c>
      <c r="N46" s="51"/>
      <c r="O46" s="51"/>
      <c r="P46" s="50"/>
      <c r="Q46" s="51"/>
      <c r="R46" s="50"/>
      <c r="S46" s="51"/>
      <c r="T46" s="50"/>
      <c r="U46" s="48"/>
      <c r="V46" s="51"/>
      <c r="W46" s="34"/>
      <c r="X46" s="50"/>
      <c r="Y46" s="34"/>
      <c r="Z46" s="32"/>
      <c r="AA46" s="32"/>
      <c r="AB46" s="32"/>
      <c r="AC46" s="32"/>
      <c r="AD46" s="32"/>
      <c r="AE46" s="32"/>
    </row>
    <row r="47" spans="1:31" s="7" customFormat="1" ht="30.1" customHeight="1" x14ac:dyDescent="0.25">
      <c r="A47" s="119"/>
      <c r="B47" s="151"/>
      <c r="C47" s="155"/>
      <c r="D47" s="94">
        <v>50</v>
      </c>
      <c r="E47" s="151"/>
      <c r="F47" s="95" t="s">
        <v>22</v>
      </c>
      <c r="G47" s="96" t="s">
        <v>30</v>
      </c>
      <c r="H47" s="96" t="s">
        <v>18</v>
      </c>
      <c r="I47" s="96" t="s">
        <v>14</v>
      </c>
      <c r="J47" s="97">
        <v>1364</v>
      </c>
      <c r="K47" s="89">
        <f>0</f>
        <v>0</v>
      </c>
      <c r="L47" s="23">
        <f t="shared" si="5"/>
        <v>0</v>
      </c>
      <c r="M47" s="24" t="str">
        <f t="shared" si="0"/>
        <v>OK</v>
      </c>
      <c r="N47" s="51"/>
      <c r="O47" s="51"/>
      <c r="P47" s="50"/>
      <c r="Q47" s="51"/>
      <c r="R47" s="50"/>
      <c r="S47" s="51"/>
      <c r="T47" s="50"/>
      <c r="U47" s="48"/>
      <c r="V47" s="51"/>
      <c r="W47" s="34"/>
      <c r="X47" s="50"/>
      <c r="Y47" s="34"/>
      <c r="Z47" s="32"/>
      <c r="AA47" s="32"/>
      <c r="AB47" s="32"/>
      <c r="AC47" s="32"/>
      <c r="AD47" s="32"/>
      <c r="AE47" s="32"/>
    </row>
    <row r="48" spans="1:31" s="7" customFormat="1" ht="30.1" customHeight="1" x14ac:dyDescent="0.25">
      <c r="A48" s="117" t="s">
        <v>55</v>
      </c>
      <c r="B48" s="114" t="s">
        <v>49</v>
      </c>
      <c r="C48" s="115">
        <v>26</v>
      </c>
      <c r="D48" s="84">
        <v>51</v>
      </c>
      <c r="E48" s="114" t="s">
        <v>15</v>
      </c>
      <c r="F48" s="69" t="s">
        <v>22</v>
      </c>
      <c r="G48" s="70" t="s">
        <v>29</v>
      </c>
      <c r="H48" s="70" t="s">
        <v>12</v>
      </c>
      <c r="I48" s="70" t="s">
        <v>14</v>
      </c>
      <c r="J48" s="68">
        <v>8.8699999999999992</v>
      </c>
      <c r="K48" s="89">
        <f>0</f>
        <v>0</v>
      </c>
      <c r="L48" s="23">
        <f t="shared" si="5"/>
        <v>0</v>
      </c>
      <c r="M48" s="24" t="str">
        <f t="shared" si="0"/>
        <v>OK</v>
      </c>
      <c r="N48" s="51"/>
      <c r="O48" s="51"/>
      <c r="P48" s="50"/>
      <c r="Q48" s="51"/>
      <c r="R48" s="50"/>
      <c r="S48" s="51"/>
      <c r="T48" s="50"/>
      <c r="U48" s="48"/>
      <c r="V48" s="51"/>
      <c r="W48" s="34"/>
      <c r="X48" s="50"/>
      <c r="Y48" s="34"/>
      <c r="Z48" s="32"/>
      <c r="AA48" s="32"/>
      <c r="AB48" s="32"/>
      <c r="AC48" s="32"/>
      <c r="AD48" s="32"/>
      <c r="AE48" s="32"/>
    </row>
    <row r="49" spans="1:31" s="7" customFormat="1" ht="30.1" customHeight="1" x14ac:dyDescent="0.25">
      <c r="A49" s="118"/>
      <c r="B49" s="114"/>
      <c r="C49" s="116"/>
      <c r="D49" s="84">
        <v>52</v>
      </c>
      <c r="E49" s="114"/>
      <c r="F49" s="69" t="s">
        <v>22</v>
      </c>
      <c r="G49" s="70" t="s">
        <v>30</v>
      </c>
      <c r="H49" s="70" t="s">
        <v>18</v>
      </c>
      <c r="I49" s="70" t="s">
        <v>14</v>
      </c>
      <c r="J49" s="68">
        <v>1638.99</v>
      </c>
      <c r="K49" s="89">
        <f>0</f>
        <v>0</v>
      </c>
      <c r="L49" s="23">
        <f t="shared" si="5"/>
        <v>0</v>
      </c>
      <c r="M49" s="24" t="str">
        <f t="shared" si="0"/>
        <v>OK</v>
      </c>
      <c r="N49" s="51"/>
      <c r="O49" s="51"/>
      <c r="P49" s="50"/>
      <c r="Q49" s="51"/>
      <c r="R49" s="50"/>
      <c r="S49" s="51"/>
      <c r="T49" s="50"/>
      <c r="U49" s="48"/>
      <c r="V49" s="51"/>
      <c r="W49" s="34"/>
      <c r="X49" s="50"/>
      <c r="Y49" s="34"/>
      <c r="Z49" s="32"/>
      <c r="AA49" s="32"/>
      <c r="AB49" s="32"/>
      <c r="AC49" s="32"/>
      <c r="AD49" s="32"/>
      <c r="AE49" s="32"/>
    </row>
    <row r="50" spans="1:31" ht="30.1" customHeight="1" x14ac:dyDescent="0.25">
      <c r="A50" s="118"/>
      <c r="B50" s="151" t="s">
        <v>45</v>
      </c>
      <c r="C50" s="152">
        <v>27</v>
      </c>
      <c r="D50" s="94">
        <v>53</v>
      </c>
      <c r="E50" s="151" t="s">
        <v>16</v>
      </c>
      <c r="F50" s="95" t="s">
        <v>22</v>
      </c>
      <c r="G50" s="96" t="s">
        <v>29</v>
      </c>
      <c r="H50" s="96" t="s">
        <v>12</v>
      </c>
      <c r="I50" s="96" t="s">
        <v>14</v>
      </c>
      <c r="J50" s="97">
        <v>13.18</v>
      </c>
      <c r="K50" s="89">
        <f>0</f>
        <v>0</v>
      </c>
      <c r="L50" s="23">
        <f t="shared" si="5"/>
        <v>0</v>
      </c>
      <c r="M50" s="24" t="str">
        <f t="shared" si="0"/>
        <v>OK</v>
      </c>
      <c r="N50" s="46"/>
      <c r="O50" s="46"/>
      <c r="P50" s="52"/>
      <c r="Q50" s="52"/>
      <c r="R50" s="52"/>
      <c r="S50" s="52"/>
      <c r="T50" s="52"/>
      <c r="U50" s="52"/>
      <c r="V50" s="52"/>
      <c r="W50" s="52"/>
      <c r="X50" s="49"/>
      <c r="Y50" s="49"/>
      <c r="Z50" s="49"/>
      <c r="AA50" s="49"/>
      <c r="AB50" s="49"/>
      <c r="AC50" s="49"/>
      <c r="AD50" s="49"/>
      <c r="AE50" s="49"/>
    </row>
    <row r="51" spans="1:31" ht="30.1" customHeight="1" x14ac:dyDescent="0.25">
      <c r="A51" s="118"/>
      <c r="B51" s="151"/>
      <c r="C51" s="155"/>
      <c r="D51" s="94">
        <v>54</v>
      </c>
      <c r="E51" s="151"/>
      <c r="F51" s="95" t="s">
        <v>22</v>
      </c>
      <c r="G51" s="96" t="s">
        <v>30</v>
      </c>
      <c r="H51" s="96" t="s">
        <v>18</v>
      </c>
      <c r="I51" s="96" t="s">
        <v>14</v>
      </c>
      <c r="J51" s="97">
        <v>2026.99</v>
      </c>
      <c r="K51" s="89">
        <f>0</f>
        <v>0</v>
      </c>
      <c r="L51" s="23">
        <f t="shared" si="5"/>
        <v>0</v>
      </c>
      <c r="M51" s="24" t="str">
        <f t="shared" si="0"/>
        <v>OK</v>
      </c>
      <c r="N51" s="46"/>
      <c r="O51" s="46"/>
      <c r="P51" s="52"/>
      <c r="Q51" s="52"/>
      <c r="R51" s="52"/>
      <c r="S51" s="52"/>
      <c r="T51" s="52"/>
      <c r="U51" s="52"/>
      <c r="V51" s="52"/>
      <c r="W51" s="52"/>
      <c r="X51" s="49"/>
      <c r="Y51" s="49"/>
      <c r="Z51" s="49"/>
      <c r="AA51" s="49"/>
      <c r="AB51" s="49"/>
      <c r="AC51" s="49"/>
      <c r="AD51" s="49"/>
      <c r="AE51" s="49"/>
    </row>
    <row r="52" spans="1:31" ht="30.1" customHeight="1" x14ac:dyDescent="0.25">
      <c r="A52" s="118"/>
      <c r="B52" s="114" t="s">
        <v>45</v>
      </c>
      <c r="C52" s="115">
        <v>28</v>
      </c>
      <c r="D52" s="84">
        <v>55</v>
      </c>
      <c r="E52" s="114" t="s">
        <v>17</v>
      </c>
      <c r="F52" s="69" t="s">
        <v>22</v>
      </c>
      <c r="G52" s="70" t="s">
        <v>29</v>
      </c>
      <c r="H52" s="70" t="s">
        <v>12</v>
      </c>
      <c r="I52" s="70" t="s">
        <v>14</v>
      </c>
      <c r="J52" s="68">
        <v>18.78</v>
      </c>
      <c r="K52" s="89">
        <f>0</f>
        <v>0</v>
      </c>
      <c r="L52" s="23">
        <f t="shared" si="5"/>
        <v>0</v>
      </c>
      <c r="M52" s="24" t="str">
        <f t="shared" si="0"/>
        <v>OK</v>
      </c>
      <c r="N52" s="46"/>
      <c r="O52" s="46"/>
      <c r="P52" s="52"/>
      <c r="Q52" s="52"/>
      <c r="R52" s="52"/>
      <c r="S52" s="52"/>
      <c r="T52" s="52"/>
      <c r="U52" s="52"/>
      <c r="V52" s="52"/>
      <c r="W52" s="52"/>
      <c r="X52" s="49"/>
      <c r="Y52" s="49"/>
      <c r="Z52" s="49"/>
      <c r="AA52" s="49"/>
      <c r="AB52" s="49"/>
      <c r="AC52" s="49"/>
      <c r="AD52" s="49"/>
      <c r="AE52" s="49"/>
    </row>
    <row r="53" spans="1:31" ht="30.1" customHeight="1" x14ac:dyDescent="0.25">
      <c r="A53" s="118"/>
      <c r="B53" s="114"/>
      <c r="C53" s="116"/>
      <c r="D53" s="84">
        <v>56</v>
      </c>
      <c r="E53" s="114"/>
      <c r="F53" s="69" t="s">
        <v>22</v>
      </c>
      <c r="G53" s="70" t="s">
        <v>30</v>
      </c>
      <c r="H53" s="70" t="s">
        <v>18</v>
      </c>
      <c r="I53" s="70" t="s">
        <v>14</v>
      </c>
      <c r="J53" s="68">
        <v>2865.99</v>
      </c>
      <c r="K53" s="89">
        <f>0</f>
        <v>0</v>
      </c>
      <c r="L53" s="23">
        <f t="shared" si="5"/>
        <v>0</v>
      </c>
      <c r="M53" s="24" t="str">
        <f t="shared" si="0"/>
        <v>OK</v>
      </c>
      <c r="N53" s="46"/>
      <c r="O53" s="46"/>
      <c r="P53" s="52"/>
      <c r="Q53" s="52"/>
      <c r="R53" s="52"/>
      <c r="S53" s="52"/>
      <c r="T53" s="52"/>
      <c r="U53" s="52"/>
      <c r="V53" s="52"/>
      <c r="W53" s="52"/>
      <c r="X53" s="49"/>
      <c r="Y53" s="49"/>
      <c r="Z53" s="49"/>
      <c r="AA53" s="49"/>
      <c r="AB53" s="49"/>
      <c r="AC53" s="49"/>
      <c r="AD53" s="49"/>
      <c r="AE53" s="49"/>
    </row>
    <row r="54" spans="1:31" ht="30.1" customHeight="1" x14ac:dyDescent="0.25">
      <c r="A54" s="118"/>
      <c r="B54" s="151" t="s">
        <v>53</v>
      </c>
      <c r="C54" s="152">
        <v>29</v>
      </c>
      <c r="D54" s="94">
        <v>57</v>
      </c>
      <c r="E54" s="151" t="s">
        <v>13</v>
      </c>
      <c r="F54" s="95" t="s">
        <v>22</v>
      </c>
      <c r="G54" s="96" t="s">
        <v>29</v>
      </c>
      <c r="H54" s="96" t="s">
        <v>12</v>
      </c>
      <c r="I54" s="96" t="s">
        <v>14</v>
      </c>
      <c r="J54" s="97">
        <v>16.2</v>
      </c>
      <c r="K54" s="89">
        <f>0</f>
        <v>0</v>
      </c>
      <c r="L54" s="23">
        <f t="shared" si="5"/>
        <v>0</v>
      </c>
      <c r="M54" s="24" t="str">
        <f t="shared" si="0"/>
        <v>OK</v>
      </c>
      <c r="N54" s="46"/>
      <c r="O54" s="46"/>
      <c r="P54" s="52"/>
      <c r="Q54" s="52"/>
      <c r="R54" s="52"/>
      <c r="S54" s="52"/>
      <c r="T54" s="52"/>
      <c r="U54" s="52"/>
      <c r="V54" s="52"/>
      <c r="W54" s="52"/>
      <c r="X54" s="49"/>
      <c r="Y54" s="49"/>
      <c r="Z54" s="49"/>
      <c r="AA54" s="49"/>
      <c r="AB54" s="49"/>
      <c r="AC54" s="49"/>
      <c r="AD54" s="49"/>
      <c r="AE54" s="49"/>
    </row>
    <row r="55" spans="1:31" ht="30.1" customHeight="1" x14ac:dyDescent="0.25">
      <c r="A55" s="118"/>
      <c r="B55" s="151"/>
      <c r="C55" s="155"/>
      <c r="D55" s="94">
        <v>58</v>
      </c>
      <c r="E55" s="151"/>
      <c r="F55" s="95" t="s">
        <v>22</v>
      </c>
      <c r="G55" s="96" t="s">
        <v>30</v>
      </c>
      <c r="H55" s="96" t="s">
        <v>18</v>
      </c>
      <c r="I55" s="96" t="s">
        <v>14</v>
      </c>
      <c r="J55" s="97">
        <v>2648</v>
      </c>
      <c r="K55" s="89">
        <f>0</f>
        <v>0</v>
      </c>
      <c r="L55" s="23">
        <f t="shared" si="5"/>
        <v>0</v>
      </c>
      <c r="M55" s="24" t="str">
        <f t="shared" si="0"/>
        <v>OK</v>
      </c>
      <c r="N55" s="46"/>
      <c r="O55" s="46"/>
      <c r="P55" s="52"/>
      <c r="Q55" s="52"/>
      <c r="R55" s="52"/>
      <c r="S55" s="52"/>
      <c r="T55" s="52"/>
      <c r="U55" s="52"/>
      <c r="V55" s="52"/>
      <c r="W55" s="52"/>
      <c r="X55" s="49"/>
      <c r="Y55" s="49"/>
      <c r="Z55" s="49"/>
      <c r="AA55" s="49"/>
      <c r="AB55" s="49"/>
      <c r="AC55" s="49"/>
      <c r="AD55" s="49"/>
      <c r="AE55" s="49"/>
    </row>
    <row r="56" spans="1:31" ht="30.1" customHeight="1" x14ac:dyDescent="0.25">
      <c r="A56" s="118"/>
      <c r="B56" s="114" t="s">
        <v>52</v>
      </c>
      <c r="C56" s="115">
        <v>31</v>
      </c>
      <c r="D56" s="84">
        <v>61</v>
      </c>
      <c r="E56" s="114" t="s">
        <v>23</v>
      </c>
      <c r="F56" s="69" t="s">
        <v>22</v>
      </c>
      <c r="G56" s="70" t="s">
        <v>29</v>
      </c>
      <c r="H56" s="70" t="s">
        <v>12</v>
      </c>
      <c r="I56" s="70" t="s">
        <v>14</v>
      </c>
      <c r="J56" s="68">
        <v>6.93</v>
      </c>
      <c r="K56" s="89">
        <f>0</f>
        <v>0</v>
      </c>
      <c r="L56" s="23">
        <f t="shared" si="5"/>
        <v>0</v>
      </c>
      <c r="M56" s="24" t="str">
        <f t="shared" si="0"/>
        <v>OK</v>
      </c>
      <c r="N56" s="46"/>
      <c r="O56" s="46"/>
      <c r="P56" s="52"/>
      <c r="Q56" s="52"/>
      <c r="R56" s="52"/>
      <c r="S56" s="52"/>
      <c r="T56" s="52"/>
      <c r="U56" s="52"/>
      <c r="V56" s="52"/>
      <c r="W56" s="52"/>
      <c r="X56" s="49"/>
      <c r="Y56" s="49"/>
      <c r="Z56" s="49"/>
      <c r="AA56" s="49"/>
      <c r="AB56" s="49"/>
      <c r="AC56" s="49"/>
      <c r="AD56" s="49"/>
      <c r="AE56" s="49"/>
    </row>
    <row r="57" spans="1:31" ht="30.1" customHeight="1" x14ac:dyDescent="0.25">
      <c r="A57" s="119"/>
      <c r="B57" s="114"/>
      <c r="C57" s="115"/>
      <c r="D57" s="84">
        <v>62</v>
      </c>
      <c r="E57" s="114"/>
      <c r="F57" s="69" t="s">
        <v>22</v>
      </c>
      <c r="G57" s="70" t="s">
        <v>30</v>
      </c>
      <c r="H57" s="70" t="s">
        <v>18</v>
      </c>
      <c r="I57" s="70" t="s">
        <v>14</v>
      </c>
      <c r="J57" s="68">
        <v>1364</v>
      </c>
      <c r="K57" s="89">
        <f>0</f>
        <v>0</v>
      </c>
      <c r="L57" s="23">
        <f>K57-(SUM(N57:AE57))</f>
        <v>0</v>
      </c>
      <c r="M57" s="24" t="str">
        <f t="shared" si="0"/>
        <v>OK</v>
      </c>
      <c r="N57" s="46"/>
      <c r="O57" s="46"/>
      <c r="P57" s="52"/>
      <c r="Q57" s="52"/>
      <c r="R57" s="52"/>
      <c r="S57" s="52"/>
      <c r="T57" s="52"/>
      <c r="U57" s="52"/>
      <c r="V57" s="52"/>
      <c r="W57" s="52"/>
      <c r="X57" s="49"/>
      <c r="Y57" s="49"/>
      <c r="Z57" s="49"/>
      <c r="AA57" s="49"/>
      <c r="AB57" s="49"/>
      <c r="AC57" s="49"/>
      <c r="AD57" s="49"/>
      <c r="AE57" s="49"/>
    </row>
    <row r="58" spans="1:31" x14ac:dyDescent="0.25">
      <c r="K58" s="6">
        <f>SUM(K4:K57)</f>
        <v>9060</v>
      </c>
      <c r="L58" s="6">
        <f>SUM(L4:L57)</f>
        <v>9060</v>
      </c>
      <c r="N58" s="53">
        <f>SUMPRODUCT($J$4:$J$57,N4:N57)</f>
        <v>0</v>
      </c>
      <c r="O58" s="53">
        <f t="shared" ref="O58:AE58" si="8">SUMPRODUCT($J$4:$J$57,O4:O57)</f>
        <v>0</v>
      </c>
      <c r="P58" s="53">
        <f t="shared" si="8"/>
        <v>0</v>
      </c>
      <c r="Q58" s="53">
        <f t="shared" si="8"/>
        <v>0</v>
      </c>
      <c r="R58" s="53">
        <f t="shared" si="8"/>
        <v>0</v>
      </c>
      <c r="S58" s="53">
        <f t="shared" si="8"/>
        <v>0</v>
      </c>
      <c r="T58" s="53">
        <f t="shared" si="8"/>
        <v>0</v>
      </c>
      <c r="U58" s="53">
        <f t="shared" si="8"/>
        <v>0</v>
      </c>
      <c r="V58" s="53">
        <f t="shared" si="8"/>
        <v>0</v>
      </c>
      <c r="W58" s="53">
        <f t="shared" si="8"/>
        <v>0</v>
      </c>
      <c r="X58" s="53">
        <f t="shared" si="8"/>
        <v>0</v>
      </c>
      <c r="Y58" s="53">
        <f t="shared" si="8"/>
        <v>0</v>
      </c>
      <c r="Z58" s="53">
        <f t="shared" si="8"/>
        <v>0</v>
      </c>
      <c r="AA58" s="53">
        <f t="shared" si="8"/>
        <v>0</v>
      </c>
      <c r="AB58" s="53">
        <f t="shared" si="8"/>
        <v>0</v>
      </c>
      <c r="AC58" s="53">
        <f t="shared" si="8"/>
        <v>0</v>
      </c>
      <c r="AD58" s="53">
        <f t="shared" si="8"/>
        <v>0</v>
      </c>
      <c r="AE58" s="53">
        <f t="shared" si="8"/>
        <v>0</v>
      </c>
    </row>
    <row r="59" spans="1:31" ht="19.05" x14ac:dyDescent="0.25">
      <c r="N59" s="35"/>
      <c r="O59" s="35"/>
    </row>
    <row r="61" spans="1:31" ht="19.05" customHeight="1" x14ac:dyDescent="0.25">
      <c r="B61" s="111" t="s">
        <v>58</v>
      </c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3"/>
      <c r="N61" s="35"/>
      <c r="O61" s="35"/>
      <c r="P61" s="35"/>
      <c r="Q61" s="88"/>
    </row>
    <row r="65" spans="20:20" x14ac:dyDescent="0.25">
      <c r="T65" s="54"/>
    </row>
  </sheetData>
  <mergeCells count="111">
    <mergeCell ref="B61:M61"/>
    <mergeCell ref="B52:B53"/>
    <mergeCell ref="C52:C53"/>
    <mergeCell ref="E52:E53"/>
    <mergeCell ref="B54:B55"/>
    <mergeCell ref="C54:C55"/>
    <mergeCell ref="E54:E55"/>
    <mergeCell ref="A48:A57"/>
    <mergeCell ref="B48:B49"/>
    <mergeCell ref="C48:C49"/>
    <mergeCell ref="E48:E49"/>
    <mergeCell ref="B50:B51"/>
    <mergeCell ref="C50:C51"/>
    <mergeCell ref="E50:E51"/>
    <mergeCell ref="B56:B57"/>
    <mergeCell ref="C56:C57"/>
    <mergeCell ref="E56:E57"/>
    <mergeCell ref="B42:B43"/>
    <mergeCell ref="C42:C43"/>
    <mergeCell ref="E42:E43"/>
    <mergeCell ref="B44:B45"/>
    <mergeCell ref="C44:C45"/>
    <mergeCell ref="E44:E45"/>
    <mergeCell ref="A36:A47"/>
    <mergeCell ref="B36:B37"/>
    <mergeCell ref="C36:C37"/>
    <mergeCell ref="E36:E37"/>
    <mergeCell ref="B38:B39"/>
    <mergeCell ref="C38:C39"/>
    <mergeCell ref="E38:E39"/>
    <mergeCell ref="B40:B41"/>
    <mergeCell ref="C40:C41"/>
    <mergeCell ref="E40:E41"/>
    <mergeCell ref="B46:B47"/>
    <mergeCell ref="C46:C47"/>
    <mergeCell ref="E46:E47"/>
    <mergeCell ref="A32:A35"/>
    <mergeCell ref="B32:B33"/>
    <mergeCell ref="C32:C33"/>
    <mergeCell ref="E32:E33"/>
    <mergeCell ref="B34:B35"/>
    <mergeCell ref="C34:C35"/>
    <mergeCell ref="E34:E35"/>
    <mergeCell ref="A24:A31"/>
    <mergeCell ref="B24:B25"/>
    <mergeCell ref="C24:C25"/>
    <mergeCell ref="E24:E25"/>
    <mergeCell ref="B26:B27"/>
    <mergeCell ref="C26:C27"/>
    <mergeCell ref="E26:E27"/>
    <mergeCell ref="B28:B29"/>
    <mergeCell ref="C28:C29"/>
    <mergeCell ref="E28:E29"/>
    <mergeCell ref="B22:B23"/>
    <mergeCell ref="C22:C23"/>
    <mergeCell ref="E22:E23"/>
    <mergeCell ref="E12:E13"/>
    <mergeCell ref="B14:B15"/>
    <mergeCell ref="C14:C15"/>
    <mergeCell ref="E14:E15"/>
    <mergeCell ref="B30:B31"/>
    <mergeCell ref="C30:C31"/>
    <mergeCell ref="E30:E31"/>
    <mergeCell ref="U1:U2"/>
    <mergeCell ref="V1:V2"/>
    <mergeCell ref="A1:B1"/>
    <mergeCell ref="C1:J1"/>
    <mergeCell ref="A16:A23"/>
    <mergeCell ref="B16:B17"/>
    <mergeCell ref="C16:C17"/>
    <mergeCell ref="E16:E17"/>
    <mergeCell ref="B18:B19"/>
    <mergeCell ref="C18:C19"/>
    <mergeCell ref="E6:E7"/>
    <mergeCell ref="A8:A15"/>
    <mergeCell ref="B8:B9"/>
    <mergeCell ref="C8:C9"/>
    <mergeCell ref="E8:E9"/>
    <mergeCell ref="B10:B11"/>
    <mergeCell ref="C10:C11"/>
    <mergeCell ref="E10:E11"/>
    <mergeCell ref="B12:B13"/>
    <mergeCell ref="C12:C13"/>
    <mergeCell ref="E18:E19"/>
    <mergeCell ref="B20:B21"/>
    <mergeCell ref="C20:C21"/>
    <mergeCell ref="E20:E21"/>
    <mergeCell ref="K1:M1"/>
    <mergeCell ref="N1:N2"/>
    <mergeCell ref="O1:O2"/>
    <mergeCell ref="P1:P2"/>
    <mergeCell ref="AC1:AC2"/>
    <mergeCell ref="AD1:AD2"/>
    <mergeCell ref="AE1:AE2"/>
    <mergeCell ref="A2:M2"/>
    <mergeCell ref="A4:A7"/>
    <mergeCell ref="B4:B5"/>
    <mergeCell ref="C4:C5"/>
    <mergeCell ref="E4:E5"/>
    <mergeCell ref="B6:B7"/>
    <mergeCell ref="C6:C7"/>
    <mergeCell ref="W1:W2"/>
    <mergeCell ref="X1:X2"/>
    <mergeCell ref="Y1:Y2"/>
    <mergeCell ref="Z1:Z2"/>
    <mergeCell ref="AA1:AA2"/>
    <mergeCell ref="AB1:AB2"/>
    <mergeCell ref="Q1:Q2"/>
    <mergeCell ref="R1:R2"/>
    <mergeCell ref="S1:S2"/>
    <mergeCell ref="T1:T2"/>
  </mergeCells>
  <conditionalFormatting sqref="N4:AE57">
    <cfRule type="cellIs" dxfId="4" priority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127F2-863A-4665-A446-392E873495B5}">
  <dimension ref="A1:AE65"/>
  <sheetViews>
    <sheetView zoomScale="85" zoomScaleNormal="85" workbookViewId="0">
      <selection activeCell="K25" sqref="K25"/>
    </sheetView>
  </sheetViews>
  <sheetFormatPr defaultColWidth="9.75" defaultRowHeight="14.3" x14ac:dyDescent="0.25"/>
  <cols>
    <col min="1" max="1" width="12.125" style="2" bestFit="1" customWidth="1"/>
    <col min="2" max="2" width="27.25" style="1" customWidth="1"/>
    <col min="3" max="3" width="11" style="1" customWidth="1"/>
    <col min="4" max="4" width="11.75" style="1" customWidth="1"/>
    <col min="5" max="5" width="24.875" style="1" customWidth="1"/>
    <col min="6" max="6" width="9.125" style="26" customWidth="1"/>
    <col min="7" max="8" width="12.25" style="1" customWidth="1"/>
    <col min="9" max="9" width="14.875" style="1" customWidth="1"/>
    <col min="10" max="10" width="15.375" style="1" customWidth="1"/>
    <col min="11" max="11" width="11.25" style="6" customWidth="1"/>
    <col min="12" max="12" width="13.25" style="25" customWidth="1"/>
    <col min="13" max="13" width="12.625" style="4" customWidth="1"/>
    <col min="14" max="14" width="14.125" style="5" customWidth="1"/>
    <col min="15" max="15" width="14.25" style="5" customWidth="1"/>
    <col min="16" max="23" width="15.75" style="5" customWidth="1"/>
    <col min="24" max="31" width="15.75" style="2" customWidth="1"/>
    <col min="32" max="16384" width="9.75" style="2"/>
  </cols>
  <sheetData>
    <row r="1" spans="1:31" ht="38.75" customHeight="1" x14ac:dyDescent="0.25">
      <c r="A1" s="127" t="s">
        <v>56</v>
      </c>
      <c r="B1" s="128"/>
      <c r="C1" s="129" t="s">
        <v>31</v>
      </c>
      <c r="D1" s="130"/>
      <c r="E1" s="130"/>
      <c r="F1" s="130"/>
      <c r="G1" s="130"/>
      <c r="H1" s="130"/>
      <c r="I1" s="130"/>
      <c r="J1" s="131"/>
      <c r="K1" s="126" t="s">
        <v>37</v>
      </c>
      <c r="L1" s="126"/>
      <c r="M1" s="126"/>
      <c r="N1" s="120" t="s">
        <v>39</v>
      </c>
      <c r="O1" s="120" t="s">
        <v>39</v>
      </c>
      <c r="P1" s="120" t="s">
        <v>39</v>
      </c>
      <c r="Q1" s="120" t="s">
        <v>39</v>
      </c>
      <c r="R1" s="120" t="s">
        <v>39</v>
      </c>
      <c r="S1" s="120" t="s">
        <v>39</v>
      </c>
      <c r="T1" s="120" t="s">
        <v>39</v>
      </c>
      <c r="U1" s="120" t="s">
        <v>39</v>
      </c>
      <c r="V1" s="120" t="s">
        <v>39</v>
      </c>
      <c r="W1" s="120" t="s">
        <v>39</v>
      </c>
      <c r="X1" s="120" t="s">
        <v>39</v>
      </c>
      <c r="Y1" s="120" t="s">
        <v>39</v>
      </c>
      <c r="Z1" s="120" t="s">
        <v>39</v>
      </c>
      <c r="AA1" s="120" t="s">
        <v>39</v>
      </c>
      <c r="AB1" s="120" t="s">
        <v>39</v>
      </c>
      <c r="AC1" s="120" t="s">
        <v>39</v>
      </c>
      <c r="AD1" s="120" t="s">
        <v>39</v>
      </c>
      <c r="AE1" s="120" t="s">
        <v>39</v>
      </c>
    </row>
    <row r="2" spans="1:31" ht="21.75" customHeight="1" x14ac:dyDescent="0.25">
      <c r="A2" s="122" t="s">
        <v>69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3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</row>
    <row r="3" spans="1:31" s="3" customFormat="1" ht="30.1" customHeight="1" x14ac:dyDescent="0.2">
      <c r="A3" s="55" t="s">
        <v>24</v>
      </c>
      <c r="B3" s="55" t="s">
        <v>40</v>
      </c>
      <c r="C3" s="55" t="s">
        <v>38</v>
      </c>
      <c r="D3" s="55" t="s">
        <v>19</v>
      </c>
      <c r="E3" s="55" t="s">
        <v>41</v>
      </c>
      <c r="F3" s="55" t="s">
        <v>20</v>
      </c>
      <c r="G3" s="55" t="s">
        <v>21</v>
      </c>
      <c r="H3" s="55" t="s">
        <v>42</v>
      </c>
      <c r="I3" s="55" t="s">
        <v>43</v>
      </c>
      <c r="J3" s="55" t="s">
        <v>44</v>
      </c>
      <c r="K3" s="56" t="s">
        <v>3</v>
      </c>
      <c r="L3" s="21" t="s">
        <v>0</v>
      </c>
      <c r="M3" s="47" t="s">
        <v>2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1" customHeight="1" x14ac:dyDescent="0.25">
      <c r="A4" s="142" t="s">
        <v>32</v>
      </c>
      <c r="B4" s="145" t="s">
        <v>36</v>
      </c>
      <c r="C4" s="147">
        <v>1</v>
      </c>
      <c r="D4" s="98">
        <v>1</v>
      </c>
      <c r="E4" s="145" t="s">
        <v>15</v>
      </c>
      <c r="F4" s="99" t="s">
        <v>22</v>
      </c>
      <c r="G4" s="100" t="s">
        <v>29</v>
      </c>
      <c r="H4" s="100" t="s">
        <v>12</v>
      </c>
      <c r="I4" s="100" t="s">
        <v>14</v>
      </c>
      <c r="J4" s="101">
        <v>7.65</v>
      </c>
      <c r="K4" s="89">
        <f>0</f>
        <v>0</v>
      </c>
      <c r="L4" s="23">
        <f>K4-(SUM(N4:AE4))</f>
        <v>0</v>
      </c>
      <c r="M4" s="24" t="str">
        <f t="shared" ref="M4:M57" si="0">IF(L4&lt;0,"ATENÇÃO","OK")</f>
        <v>OK</v>
      </c>
      <c r="N4" s="57"/>
      <c r="O4" s="57"/>
      <c r="P4" s="57"/>
      <c r="Q4" s="58"/>
      <c r="R4" s="59"/>
      <c r="S4" s="57"/>
      <c r="T4" s="57"/>
      <c r="U4" s="60"/>
      <c r="V4" s="61"/>
      <c r="W4" s="62"/>
      <c r="X4" s="50"/>
      <c r="Y4" s="34"/>
      <c r="Z4" s="32"/>
      <c r="AA4" s="32"/>
      <c r="AB4" s="32"/>
      <c r="AC4" s="32"/>
      <c r="AD4" s="32"/>
      <c r="AE4" s="32"/>
    </row>
    <row r="5" spans="1:31" ht="30.1" customHeight="1" x14ac:dyDescent="0.25">
      <c r="A5" s="143"/>
      <c r="B5" s="146"/>
      <c r="C5" s="148"/>
      <c r="D5" s="102">
        <v>2</v>
      </c>
      <c r="E5" s="146"/>
      <c r="F5" s="69" t="s">
        <v>22</v>
      </c>
      <c r="G5" s="70" t="s">
        <v>30</v>
      </c>
      <c r="H5" s="70" t="s">
        <v>18</v>
      </c>
      <c r="I5" s="70" t="s">
        <v>14</v>
      </c>
      <c r="J5" s="101">
        <v>400</v>
      </c>
      <c r="K5" s="89">
        <f>0</f>
        <v>0</v>
      </c>
      <c r="L5" s="23">
        <f t="shared" ref="L5" si="1">K5-(SUM(N5:AE5))</f>
        <v>0</v>
      </c>
      <c r="M5" s="24" t="str">
        <f t="shared" si="0"/>
        <v>OK</v>
      </c>
      <c r="N5" s="57"/>
      <c r="O5" s="57"/>
      <c r="P5" s="57"/>
      <c r="Q5" s="58"/>
      <c r="R5" s="59"/>
      <c r="S5" s="59"/>
      <c r="T5" s="57"/>
      <c r="U5" s="57"/>
      <c r="V5" s="57"/>
      <c r="W5" s="62"/>
      <c r="X5" s="50"/>
      <c r="Y5" s="34"/>
      <c r="Z5" s="32"/>
      <c r="AA5" s="32"/>
      <c r="AB5" s="32"/>
      <c r="AC5" s="32"/>
      <c r="AD5" s="32"/>
      <c r="AE5" s="32"/>
    </row>
    <row r="6" spans="1:31" ht="30.1" customHeight="1" x14ac:dyDescent="0.25">
      <c r="A6" s="143"/>
      <c r="B6" s="149" t="s">
        <v>27</v>
      </c>
      <c r="C6" s="150">
        <v>5</v>
      </c>
      <c r="D6" s="103">
        <v>9</v>
      </c>
      <c r="E6" s="149" t="s">
        <v>23</v>
      </c>
      <c r="F6" s="95" t="s">
        <v>22</v>
      </c>
      <c r="G6" s="96" t="s">
        <v>29</v>
      </c>
      <c r="H6" s="96" t="s">
        <v>12</v>
      </c>
      <c r="I6" s="96" t="s">
        <v>14</v>
      </c>
      <c r="J6" s="104">
        <v>4.1500000000000004</v>
      </c>
      <c r="K6" s="89">
        <f>0</f>
        <v>0</v>
      </c>
      <c r="L6" s="23">
        <f>K6-(SUM(N6:AE6))</f>
        <v>0</v>
      </c>
      <c r="M6" s="24" t="str">
        <f t="shared" si="0"/>
        <v>OK</v>
      </c>
      <c r="N6" s="63"/>
      <c r="O6" s="57"/>
      <c r="P6" s="59"/>
      <c r="Q6" s="58"/>
      <c r="R6" s="59"/>
      <c r="S6" s="59"/>
      <c r="T6" s="57"/>
      <c r="U6" s="60"/>
      <c r="V6" s="61"/>
      <c r="W6" s="62"/>
      <c r="X6" s="50"/>
      <c r="Y6" s="34"/>
      <c r="Z6" s="32"/>
      <c r="AA6" s="32"/>
      <c r="AB6" s="32"/>
      <c r="AC6" s="32"/>
      <c r="AD6" s="32"/>
      <c r="AE6" s="32"/>
    </row>
    <row r="7" spans="1:31" ht="30.1" customHeight="1" x14ac:dyDescent="0.25">
      <c r="A7" s="144"/>
      <c r="B7" s="149"/>
      <c r="C7" s="150"/>
      <c r="D7" s="103">
        <v>10</v>
      </c>
      <c r="E7" s="149"/>
      <c r="F7" s="95" t="s">
        <v>22</v>
      </c>
      <c r="G7" s="96" t="s">
        <v>30</v>
      </c>
      <c r="H7" s="96" t="s">
        <v>18</v>
      </c>
      <c r="I7" s="96" t="s">
        <v>14</v>
      </c>
      <c r="J7" s="104">
        <v>699.26</v>
      </c>
      <c r="K7" s="89">
        <f>0</f>
        <v>0</v>
      </c>
      <c r="L7" s="23">
        <f t="shared" ref="L7" si="2">K7-(SUM(N7:AE7))</f>
        <v>0</v>
      </c>
      <c r="M7" s="24" t="str">
        <f t="shared" si="0"/>
        <v>OK</v>
      </c>
      <c r="N7" s="63"/>
      <c r="O7" s="57"/>
      <c r="P7" s="59"/>
      <c r="Q7" s="58"/>
      <c r="R7" s="59"/>
      <c r="S7" s="59"/>
      <c r="T7" s="57"/>
      <c r="U7" s="57"/>
      <c r="V7" s="57"/>
      <c r="W7" s="62"/>
      <c r="X7" s="50"/>
      <c r="Y7" s="34"/>
      <c r="Z7" s="32"/>
      <c r="AA7" s="32"/>
      <c r="AB7" s="32"/>
      <c r="AC7" s="32"/>
      <c r="AD7" s="32"/>
      <c r="AE7" s="32"/>
    </row>
    <row r="8" spans="1:31" ht="30.1" customHeight="1" x14ac:dyDescent="0.25">
      <c r="A8" s="142" t="s">
        <v>25</v>
      </c>
      <c r="B8" s="146" t="s">
        <v>34</v>
      </c>
      <c r="C8" s="148">
        <v>6</v>
      </c>
      <c r="D8" s="102">
        <v>11</v>
      </c>
      <c r="E8" s="146" t="s">
        <v>15</v>
      </c>
      <c r="F8" s="69" t="s">
        <v>22</v>
      </c>
      <c r="G8" s="70" t="s">
        <v>29</v>
      </c>
      <c r="H8" s="70" t="s">
        <v>12</v>
      </c>
      <c r="I8" s="70" t="s">
        <v>14</v>
      </c>
      <c r="J8" s="101">
        <v>7.84</v>
      </c>
      <c r="K8" s="89">
        <f>0</f>
        <v>0</v>
      </c>
      <c r="L8" s="23">
        <f>K8-(SUM(N8:AE8))</f>
        <v>0</v>
      </c>
      <c r="M8" s="24" t="str">
        <f t="shared" si="0"/>
        <v>OK</v>
      </c>
      <c r="N8" s="57"/>
      <c r="O8" s="57"/>
      <c r="P8" s="59"/>
      <c r="Q8" s="57"/>
      <c r="R8" s="57"/>
      <c r="S8" s="59"/>
      <c r="T8" s="57"/>
      <c r="U8" s="64"/>
      <c r="V8" s="61"/>
      <c r="W8" s="62"/>
      <c r="X8" s="50"/>
      <c r="Y8" s="34"/>
      <c r="Z8" s="32"/>
      <c r="AA8" s="32"/>
      <c r="AB8" s="32"/>
      <c r="AC8" s="32"/>
      <c r="AD8" s="32"/>
      <c r="AE8" s="32"/>
    </row>
    <row r="9" spans="1:31" ht="30.1" customHeight="1" x14ac:dyDescent="0.25">
      <c r="A9" s="143"/>
      <c r="B9" s="146"/>
      <c r="C9" s="148"/>
      <c r="D9" s="102">
        <v>12</v>
      </c>
      <c r="E9" s="146"/>
      <c r="F9" s="69" t="s">
        <v>22</v>
      </c>
      <c r="G9" s="70" t="s">
        <v>30</v>
      </c>
      <c r="H9" s="70" t="s">
        <v>18</v>
      </c>
      <c r="I9" s="70" t="s">
        <v>14</v>
      </c>
      <c r="J9" s="101">
        <v>1700</v>
      </c>
      <c r="K9" s="89">
        <f>0</f>
        <v>0</v>
      </c>
      <c r="L9" s="23">
        <f t="shared" ref="L9" si="3">K9-(SUM(N9:AE9))</f>
        <v>0</v>
      </c>
      <c r="M9" s="24" t="str">
        <f t="shared" si="0"/>
        <v>OK</v>
      </c>
      <c r="N9" s="57"/>
      <c r="O9" s="57"/>
      <c r="P9" s="59"/>
      <c r="Q9" s="57"/>
      <c r="R9" s="58"/>
      <c r="S9" s="59"/>
      <c r="T9" s="57"/>
      <c r="U9" s="65"/>
      <c r="V9" s="57"/>
      <c r="W9" s="62"/>
      <c r="X9" s="50"/>
      <c r="Y9" s="34"/>
      <c r="Z9" s="32"/>
      <c r="AA9" s="32"/>
      <c r="AB9" s="32"/>
      <c r="AC9" s="32"/>
      <c r="AD9" s="32"/>
      <c r="AE9" s="32"/>
    </row>
    <row r="10" spans="1:31" ht="30.1" customHeight="1" x14ac:dyDescent="0.25">
      <c r="A10" s="143"/>
      <c r="B10" s="149" t="s">
        <v>27</v>
      </c>
      <c r="C10" s="150">
        <v>7</v>
      </c>
      <c r="D10" s="103">
        <v>13</v>
      </c>
      <c r="E10" s="149" t="s">
        <v>16</v>
      </c>
      <c r="F10" s="95" t="s">
        <v>22</v>
      </c>
      <c r="G10" s="96" t="s">
        <v>29</v>
      </c>
      <c r="H10" s="96" t="s">
        <v>12</v>
      </c>
      <c r="I10" s="96" t="s">
        <v>14</v>
      </c>
      <c r="J10" s="104">
        <v>11</v>
      </c>
      <c r="K10" s="89">
        <f>0</f>
        <v>0</v>
      </c>
      <c r="L10" s="23">
        <f>K10-(SUM(N10:AE10))</f>
        <v>0</v>
      </c>
      <c r="M10" s="24" t="str">
        <f t="shared" si="0"/>
        <v>OK</v>
      </c>
      <c r="N10" s="57"/>
      <c r="O10" s="66"/>
      <c r="P10" s="57"/>
      <c r="Q10" s="58"/>
      <c r="R10" s="58"/>
      <c r="S10" s="59"/>
      <c r="T10" s="57"/>
      <c r="U10" s="60"/>
      <c r="V10" s="61"/>
      <c r="W10" s="62"/>
      <c r="X10" s="50"/>
      <c r="Y10" s="34"/>
      <c r="Z10" s="32"/>
      <c r="AA10" s="32"/>
      <c r="AB10" s="32"/>
      <c r="AC10" s="32"/>
      <c r="AD10" s="32"/>
      <c r="AE10" s="32"/>
    </row>
    <row r="11" spans="1:31" ht="30.1" customHeight="1" x14ac:dyDescent="0.25">
      <c r="A11" s="143"/>
      <c r="B11" s="149"/>
      <c r="C11" s="150"/>
      <c r="D11" s="103">
        <v>14</v>
      </c>
      <c r="E11" s="149"/>
      <c r="F11" s="95" t="s">
        <v>22</v>
      </c>
      <c r="G11" s="96" t="s">
        <v>30</v>
      </c>
      <c r="H11" s="96" t="s">
        <v>18</v>
      </c>
      <c r="I11" s="96" t="s">
        <v>14</v>
      </c>
      <c r="J11" s="104">
        <v>1828.57</v>
      </c>
      <c r="K11" s="89">
        <f>0</f>
        <v>0</v>
      </c>
      <c r="L11" s="23">
        <f t="shared" ref="L11" si="4">K11-(SUM(N11:AE11))</f>
        <v>0</v>
      </c>
      <c r="M11" s="24" t="str">
        <f t="shared" si="0"/>
        <v>OK</v>
      </c>
      <c r="N11" s="57"/>
      <c r="O11" s="66"/>
      <c r="P11" s="57"/>
      <c r="Q11" s="58"/>
      <c r="R11" s="58"/>
      <c r="S11" s="59"/>
      <c r="T11" s="57"/>
      <c r="U11" s="57"/>
      <c r="V11" s="57"/>
      <c r="W11" s="62"/>
      <c r="X11" s="50"/>
      <c r="Y11" s="34"/>
      <c r="Z11" s="32"/>
      <c r="AA11" s="32"/>
      <c r="AB11" s="32"/>
      <c r="AC11" s="32"/>
      <c r="AD11" s="32"/>
      <c r="AE11" s="32"/>
    </row>
    <row r="12" spans="1:31" ht="30.1" customHeight="1" x14ac:dyDescent="0.25">
      <c r="A12" s="143"/>
      <c r="B12" s="146" t="s">
        <v>27</v>
      </c>
      <c r="C12" s="148">
        <v>8</v>
      </c>
      <c r="D12" s="102">
        <v>15</v>
      </c>
      <c r="E12" s="146" t="s">
        <v>17</v>
      </c>
      <c r="F12" s="69" t="s">
        <v>22</v>
      </c>
      <c r="G12" s="70" t="s">
        <v>29</v>
      </c>
      <c r="H12" s="70" t="s">
        <v>12</v>
      </c>
      <c r="I12" s="70" t="s">
        <v>14</v>
      </c>
      <c r="J12" s="101">
        <v>18.399999999999999</v>
      </c>
      <c r="K12" s="89">
        <f>0</f>
        <v>0</v>
      </c>
      <c r="L12" s="23">
        <f>K12-(SUM(N12:AE12))</f>
        <v>0</v>
      </c>
      <c r="M12" s="24" t="str">
        <f t="shared" si="0"/>
        <v>OK</v>
      </c>
      <c r="N12" s="57"/>
      <c r="O12" s="66"/>
      <c r="P12" s="59"/>
      <c r="Q12" s="57"/>
      <c r="R12" s="58"/>
      <c r="S12" s="59"/>
      <c r="T12" s="57"/>
      <c r="U12" s="65"/>
      <c r="V12" s="61"/>
      <c r="W12" s="62"/>
      <c r="X12" s="50"/>
      <c r="Y12" s="34"/>
      <c r="Z12" s="32"/>
      <c r="AA12" s="32"/>
      <c r="AB12" s="32"/>
      <c r="AC12" s="32"/>
      <c r="AD12" s="32"/>
      <c r="AE12" s="32"/>
    </row>
    <row r="13" spans="1:31" ht="30.1" customHeight="1" x14ac:dyDescent="0.25">
      <c r="A13" s="143"/>
      <c r="B13" s="146"/>
      <c r="C13" s="148"/>
      <c r="D13" s="102">
        <v>16</v>
      </c>
      <c r="E13" s="146"/>
      <c r="F13" s="69" t="s">
        <v>22</v>
      </c>
      <c r="G13" s="70" t="s">
        <v>30</v>
      </c>
      <c r="H13" s="70" t="s">
        <v>18</v>
      </c>
      <c r="I13" s="70" t="s">
        <v>14</v>
      </c>
      <c r="J13" s="101">
        <v>2900</v>
      </c>
      <c r="K13" s="89">
        <f>0</f>
        <v>0</v>
      </c>
      <c r="L13" s="23">
        <f t="shared" ref="L13:L56" si="5">K13-(SUM(N13:AE13))</f>
        <v>0</v>
      </c>
      <c r="M13" s="24" t="str">
        <f t="shared" si="0"/>
        <v>OK</v>
      </c>
      <c r="N13" s="57"/>
      <c r="O13" s="66"/>
      <c r="P13" s="59"/>
      <c r="Q13" s="59"/>
      <c r="R13" s="59"/>
      <c r="S13" s="59"/>
      <c r="T13" s="57"/>
      <c r="U13" s="65"/>
      <c r="V13" s="57"/>
      <c r="W13" s="62"/>
      <c r="X13" s="50"/>
      <c r="Y13" s="34"/>
      <c r="Z13" s="32"/>
      <c r="AA13" s="32"/>
      <c r="AB13" s="32"/>
      <c r="AC13" s="32"/>
      <c r="AD13" s="32"/>
      <c r="AE13" s="32"/>
    </row>
    <row r="14" spans="1:31" s="7" customFormat="1" ht="30.1" customHeight="1" x14ac:dyDescent="0.25">
      <c r="A14" s="143"/>
      <c r="B14" s="149" t="s">
        <v>34</v>
      </c>
      <c r="C14" s="150">
        <v>9</v>
      </c>
      <c r="D14" s="103">
        <v>17</v>
      </c>
      <c r="E14" s="149" t="s">
        <v>13</v>
      </c>
      <c r="F14" s="95" t="s">
        <v>22</v>
      </c>
      <c r="G14" s="96" t="s">
        <v>29</v>
      </c>
      <c r="H14" s="96" t="s">
        <v>12</v>
      </c>
      <c r="I14" s="96" t="s">
        <v>14</v>
      </c>
      <c r="J14" s="104">
        <v>16.21</v>
      </c>
      <c r="K14" s="89">
        <f>0</f>
        <v>0</v>
      </c>
      <c r="L14" s="23">
        <f t="shared" ref="L14:L41" si="6">K14-(SUM(N14:AE14))</f>
        <v>0</v>
      </c>
      <c r="M14" s="24" t="str">
        <f t="shared" si="0"/>
        <v>OK</v>
      </c>
      <c r="N14" s="57"/>
      <c r="O14" s="57"/>
      <c r="P14" s="57"/>
      <c r="Q14" s="59"/>
      <c r="R14" s="57"/>
      <c r="S14" s="59"/>
      <c r="T14" s="59"/>
      <c r="U14" s="67"/>
      <c r="V14" s="57"/>
      <c r="W14" s="62"/>
      <c r="X14" s="50"/>
      <c r="Y14" s="34"/>
      <c r="Z14" s="32"/>
      <c r="AA14" s="32"/>
      <c r="AB14" s="32"/>
      <c r="AC14" s="32"/>
      <c r="AD14" s="32"/>
      <c r="AE14" s="32"/>
    </row>
    <row r="15" spans="1:31" s="7" customFormat="1" ht="30.1" customHeight="1" x14ac:dyDescent="0.25">
      <c r="A15" s="144"/>
      <c r="B15" s="149"/>
      <c r="C15" s="150"/>
      <c r="D15" s="103">
        <v>18</v>
      </c>
      <c r="E15" s="149"/>
      <c r="F15" s="95" t="s">
        <v>22</v>
      </c>
      <c r="G15" s="96" t="s">
        <v>30</v>
      </c>
      <c r="H15" s="96" t="s">
        <v>18</v>
      </c>
      <c r="I15" s="96" t="s">
        <v>14</v>
      </c>
      <c r="J15" s="104">
        <v>2650</v>
      </c>
      <c r="K15" s="89">
        <f>0</f>
        <v>0</v>
      </c>
      <c r="L15" s="23">
        <f t="shared" si="6"/>
        <v>0</v>
      </c>
      <c r="M15" s="24" t="str">
        <f t="shared" si="0"/>
        <v>OK</v>
      </c>
      <c r="N15" s="57"/>
      <c r="O15" s="57"/>
      <c r="P15" s="57"/>
      <c r="Q15" s="59"/>
      <c r="R15" s="57"/>
      <c r="S15" s="59"/>
      <c r="T15" s="59"/>
      <c r="U15" s="67"/>
      <c r="V15" s="57"/>
      <c r="W15" s="62"/>
      <c r="X15" s="50"/>
      <c r="Y15" s="34"/>
      <c r="Z15" s="32"/>
      <c r="AA15" s="32"/>
      <c r="AB15" s="32"/>
      <c r="AC15" s="32"/>
      <c r="AD15" s="32"/>
      <c r="AE15" s="32"/>
    </row>
    <row r="16" spans="1:31" s="7" customFormat="1" ht="30.1" customHeight="1" x14ac:dyDescent="0.25">
      <c r="A16" s="156" t="s">
        <v>33</v>
      </c>
      <c r="B16" s="125" t="s">
        <v>45</v>
      </c>
      <c r="C16" s="140">
        <v>10</v>
      </c>
      <c r="D16" s="86">
        <v>19</v>
      </c>
      <c r="E16" s="125" t="s">
        <v>15</v>
      </c>
      <c r="F16" s="77" t="s">
        <v>22</v>
      </c>
      <c r="G16" s="78" t="s">
        <v>29</v>
      </c>
      <c r="H16" s="78" t="s">
        <v>12</v>
      </c>
      <c r="I16" s="78" t="s">
        <v>14</v>
      </c>
      <c r="J16" s="75">
        <v>7.9</v>
      </c>
      <c r="K16" s="89">
        <f>1000</f>
        <v>1000</v>
      </c>
      <c r="L16" s="23">
        <f t="shared" si="6"/>
        <v>1000</v>
      </c>
      <c r="M16" s="24" t="str">
        <f t="shared" si="0"/>
        <v>OK</v>
      </c>
      <c r="N16" s="57"/>
      <c r="O16" s="57"/>
      <c r="P16" s="59"/>
      <c r="Q16" s="59"/>
      <c r="R16" s="59"/>
      <c r="S16" s="59"/>
      <c r="T16" s="59"/>
      <c r="U16" s="67"/>
      <c r="V16" s="57"/>
      <c r="W16" s="62"/>
      <c r="X16" s="51"/>
      <c r="Y16" s="34"/>
      <c r="Z16" s="32"/>
      <c r="AA16" s="32"/>
      <c r="AB16" s="32"/>
      <c r="AC16" s="32"/>
      <c r="AD16" s="32"/>
      <c r="AE16" s="32"/>
    </row>
    <row r="17" spans="1:31" s="7" customFormat="1" ht="30.1" customHeight="1" x14ac:dyDescent="0.25">
      <c r="A17" s="157"/>
      <c r="B17" s="125"/>
      <c r="C17" s="140"/>
      <c r="D17" s="86">
        <v>20</v>
      </c>
      <c r="E17" s="125"/>
      <c r="F17" s="77" t="s">
        <v>22</v>
      </c>
      <c r="G17" s="78" t="s">
        <v>30</v>
      </c>
      <c r="H17" s="78" t="s">
        <v>18</v>
      </c>
      <c r="I17" s="78" t="s">
        <v>14</v>
      </c>
      <c r="J17" s="75">
        <v>1632.32</v>
      </c>
      <c r="K17" s="89">
        <f>6</f>
        <v>6</v>
      </c>
      <c r="L17" s="23">
        <f t="shared" si="6"/>
        <v>6</v>
      </c>
      <c r="M17" s="24" t="str">
        <f t="shared" si="0"/>
        <v>OK</v>
      </c>
      <c r="N17" s="57"/>
      <c r="O17" s="57"/>
      <c r="P17" s="59"/>
      <c r="Q17" s="59"/>
      <c r="R17" s="59"/>
      <c r="S17" s="59"/>
      <c r="T17" s="59"/>
      <c r="U17" s="67"/>
      <c r="V17" s="57"/>
      <c r="W17" s="62"/>
      <c r="X17" s="51"/>
      <c r="Y17" s="34"/>
      <c r="Z17" s="32"/>
      <c r="AA17" s="32"/>
      <c r="AB17" s="32"/>
      <c r="AC17" s="32"/>
      <c r="AD17" s="32"/>
      <c r="AE17" s="32"/>
    </row>
    <row r="18" spans="1:31" s="7" customFormat="1" ht="30.1" customHeight="1" x14ac:dyDescent="0.25">
      <c r="A18" s="157"/>
      <c r="B18" s="153" t="s">
        <v>45</v>
      </c>
      <c r="C18" s="154">
        <v>11</v>
      </c>
      <c r="D18" s="90">
        <v>21</v>
      </c>
      <c r="E18" s="153" t="s">
        <v>16</v>
      </c>
      <c r="F18" s="91" t="s">
        <v>22</v>
      </c>
      <c r="G18" s="92" t="s">
        <v>29</v>
      </c>
      <c r="H18" s="92" t="s">
        <v>12</v>
      </c>
      <c r="I18" s="92" t="s">
        <v>14</v>
      </c>
      <c r="J18" s="93">
        <v>8</v>
      </c>
      <c r="K18" s="89">
        <f>1500</f>
        <v>1500</v>
      </c>
      <c r="L18" s="23">
        <f t="shared" si="6"/>
        <v>1500</v>
      </c>
      <c r="M18" s="24" t="str">
        <f t="shared" si="0"/>
        <v>OK</v>
      </c>
      <c r="N18" s="51"/>
      <c r="O18" s="51"/>
      <c r="P18" s="50"/>
      <c r="Q18" s="51"/>
      <c r="R18" s="50"/>
      <c r="S18" s="51"/>
      <c r="T18" s="50"/>
      <c r="U18" s="48"/>
      <c r="V18" s="51"/>
      <c r="W18" s="34"/>
      <c r="X18" s="50"/>
      <c r="Y18" s="34"/>
      <c r="Z18" s="32"/>
      <c r="AA18" s="32"/>
      <c r="AB18" s="32"/>
      <c r="AC18" s="32"/>
      <c r="AD18" s="32"/>
      <c r="AE18" s="32"/>
    </row>
    <row r="19" spans="1:31" s="7" customFormat="1" ht="30.1" customHeight="1" x14ac:dyDescent="0.25">
      <c r="A19" s="157"/>
      <c r="B19" s="153"/>
      <c r="C19" s="154"/>
      <c r="D19" s="90">
        <v>22</v>
      </c>
      <c r="E19" s="153"/>
      <c r="F19" s="91" t="s">
        <v>22</v>
      </c>
      <c r="G19" s="92" t="s">
        <v>30</v>
      </c>
      <c r="H19" s="92" t="s">
        <v>18</v>
      </c>
      <c r="I19" s="92" t="s">
        <v>14</v>
      </c>
      <c r="J19" s="93">
        <v>992.32</v>
      </c>
      <c r="K19" s="89">
        <f>5</f>
        <v>5</v>
      </c>
      <c r="L19" s="23">
        <f t="shared" si="6"/>
        <v>5</v>
      </c>
      <c r="M19" s="24" t="str">
        <f t="shared" si="0"/>
        <v>OK</v>
      </c>
      <c r="N19" s="51"/>
      <c r="O19" s="51"/>
      <c r="P19" s="50"/>
      <c r="Q19" s="51"/>
      <c r="R19" s="50"/>
      <c r="S19" s="51"/>
      <c r="T19" s="50"/>
      <c r="U19" s="48"/>
      <c r="V19" s="51"/>
      <c r="W19" s="34"/>
      <c r="X19" s="50"/>
      <c r="Y19" s="34"/>
      <c r="Z19" s="32"/>
      <c r="AA19" s="32"/>
      <c r="AB19" s="32"/>
      <c r="AC19" s="32"/>
      <c r="AD19" s="32"/>
      <c r="AE19" s="32"/>
    </row>
    <row r="20" spans="1:31" ht="30.1" customHeight="1" x14ac:dyDescent="0.25">
      <c r="A20" s="157"/>
      <c r="B20" s="125" t="s">
        <v>46</v>
      </c>
      <c r="C20" s="140">
        <v>12</v>
      </c>
      <c r="D20" s="86">
        <v>23</v>
      </c>
      <c r="E20" s="125" t="s">
        <v>17</v>
      </c>
      <c r="F20" s="77" t="s">
        <v>22</v>
      </c>
      <c r="G20" s="78" t="s">
        <v>29</v>
      </c>
      <c r="H20" s="78" t="s">
        <v>12</v>
      </c>
      <c r="I20" s="78" t="s">
        <v>14</v>
      </c>
      <c r="J20" s="75">
        <v>15.72</v>
      </c>
      <c r="K20" s="89">
        <f>6000</f>
        <v>6000</v>
      </c>
      <c r="L20" s="23">
        <f t="shared" ref="L20:L21" si="7">K20-(SUM(N20:AE20))</f>
        <v>6000</v>
      </c>
      <c r="M20" s="24" t="str">
        <f t="shared" si="0"/>
        <v>OK</v>
      </c>
      <c r="N20" s="46"/>
      <c r="O20" s="46"/>
      <c r="P20" s="52"/>
      <c r="Q20" s="52"/>
      <c r="R20" s="52"/>
      <c r="S20" s="52"/>
      <c r="T20" s="52"/>
      <c r="U20" s="52"/>
      <c r="V20" s="52"/>
      <c r="W20" s="52"/>
      <c r="X20" s="49"/>
      <c r="Y20" s="49"/>
      <c r="Z20" s="49"/>
      <c r="AA20" s="49"/>
      <c r="AB20" s="49"/>
      <c r="AC20" s="49"/>
      <c r="AD20" s="49"/>
      <c r="AE20" s="49"/>
    </row>
    <row r="21" spans="1:31" ht="30.1" customHeight="1" x14ac:dyDescent="0.25">
      <c r="A21" s="157"/>
      <c r="B21" s="125"/>
      <c r="C21" s="140"/>
      <c r="D21" s="86">
        <v>24</v>
      </c>
      <c r="E21" s="125"/>
      <c r="F21" s="77" t="s">
        <v>22</v>
      </c>
      <c r="G21" s="78" t="s">
        <v>30</v>
      </c>
      <c r="H21" s="78" t="s">
        <v>18</v>
      </c>
      <c r="I21" s="78" t="s">
        <v>14</v>
      </c>
      <c r="J21" s="75">
        <v>2252.44</v>
      </c>
      <c r="K21" s="89">
        <f>25</f>
        <v>25</v>
      </c>
      <c r="L21" s="23">
        <f t="shared" si="7"/>
        <v>25</v>
      </c>
      <c r="M21" s="24" t="str">
        <f t="shared" si="0"/>
        <v>OK</v>
      </c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49"/>
      <c r="Y21" s="49"/>
      <c r="Z21" s="49"/>
      <c r="AA21" s="49"/>
      <c r="AB21" s="49"/>
      <c r="AC21" s="49"/>
      <c r="AD21" s="49"/>
      <c r="AE21" s="49"/>
    </row>
    <row r="22" spans="1:31" ht="30.1" customHeight="1" x14ac:dyDescent="0.25">
      <c r="A22" s="157"/>
      <c r="B22" s="153" t="s">
        <v>34</v>
      </c>
      <c r="C22" s="154">
        <v>13</v>
      </c>
      <c r="D22" s="90">
        <v>25</v>
      </c>
      <c r="E22" s="153" t="s">
        <v>13</v>
      </c>
      <c r="F22" s="91" t="s">
        <v>22</v>
      </c>
      <c r="G22" s="92" t="s">
        <v>29</v>
      </c>
      <c r="H22" s="92" t="s">
        <v>12</v>
      </c>
      <c r="I22" s="92" t="s">
        <v>14</v>
      </c>
      <c r="J22" s="93">
        <v>15.44</v>
      </c>
      <c r="K22" s="89">
        <f>1600</f>
        <v>1600</v>
      </c>
      <c r="L22" s="23">
        <f t="shared" si="6"/>
        <v>1600</v>
      </c>
      <c r="M22" s="24" t="str">
        <f t="shared" si="0"/>
        <v>OK</v>
      </c>
      <c r="N22" s="46"/>
      <c r="O22" s="46"/>
      <c r="P22" s="52"/>
      <c r="Q22" s="52"/>
      <c r="R22" s="52"/>
      <c r="S22" s="52"/>
      <c r="T22" s="52"/>
      <c r="U22" s="52"/>
      <c r="V22" s="52"/>
      <c r="W22" s="52"/>
      <c r="X22" s="49"/>
      <c r="Y22" s="49"/>
      <c r="Z22" s="49"/>
      <c r="AA22" s="49"/>
      <c r="AB22" s="49"/>
      <c r="AC22" s="49"/>
      <c r="AD22" s="49"/>
      <c r="AE22" s="49"/>
    </row>
    <row r="23" spans="1:31" ht="30.1" customHeight="1" x14ac:dyDescent="0.25">
      <c r="A23" s="158"/>
      <c r="B23" s="153"/>
      <c r="C23" s="154"/>
      <c r="D23" s="90">
        <v>26</v>
      </c>
      <c r="E23" s="153"/>
      <c r="F23" s="91" t="s">
        <v>22</v>
      </c>
      <c r="G23" s="92" t="s">
        <v>30</v>
      </c>
      <c r="H23" s="92" t="s">
        <v>18</v>
      </c>
      <c r="I23" s="92" t="s">
        <v>14</v>
      </c>
      <c r="J23" s="93">
        <v>2650</v>
      </c>
      <c r="K23" s="89">
        <f>6</f>
        <v>6</v>
      </c>
      <c r="L23" s="23">
        <f t="shared" si="6"/>
        <v>6</v>
      </c>
      <c r="M23" s="24" t="str">
        <f t="shared" si="0"/>
        <v>OK</v>
      </c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49"/>
      <c r="Y23" s="49"/>
      <c r="Z23" s="49"/>
      <c r="AA23" s="49"/>
      <c r="AB23" s="49"/>
      <c r="AC23" s="49"/>
      <c r="AD23" s="49"/>
      <c r="AE23" s="49"/>
    </row>
    <row r="24" spans="1:31" s="7" customFormat="1" ht="30.1" customHeight="1" x14ac:dyDescent="0.25">
      <c r="A24" s="117" t="s">
        <v>26</v>
      </c>
      <c r="B24" s="114" t="s">
        <v>47</v>
      </c>
      <c r="C24" s="115">
        <v>14</v>
      </c>
      <c r="D24" s="84">
        <v>27</v>
      </c>
      <c r="E24" s="114" t="s">
        <v>15</v>
      </c>
      <c r="F24" s="69" t="s">
        <v>22</v>
      </c>
      <c r="G24" s="70" t="s">
        <v>29</v>
      </c>
      <c r="H24" s="70" t="s">
        <v>12</v>
      </c>
      <c r="I24" s="70" t="s">
        <v>14</v>
      </c>
      <c r="J24" s="68">
        <v>3.75</v>
      </c>
      <c r="K24" s="89">
        <f>0</f>
        <v>0</v>
      </c>
      <c r="L24" s="23">
        <f t="shared" si="6"/>
        <v>0</v>
      </c>
      <c r="M24" s="24" t="str">
        <f t="shared" si="0"/>
        <v>OK</v>
      </c>
      <c r="N24" s="51"/>
      <c r="O24" s="51"/>
      <c r="P24" s="51"/>
      <c r="Q24" s="50"/>
      <c r="R24" s="51"/>
      <c r="S24" s="50"/>
      <c r="T24" s="50"/>
      <c r="U24" s="48"/>
      <c r="V24" s="51"/>
      <c r="W24" s="34"/>
      <c r="X24" s="50"/>
      <c r="Y24" s="34"/>
      <c r="Z24" s="32"/>
      <c r="AA24" s="32"/>
      <c r="AB24" s="32"/>
      <c r="AC24" s="32"/>
      <c r="AD24" s="32"/>
      <c r="AE24" s="32"/>
    </row>
    <row r="25" spans="1:31" s="7" customFormat="1" ht="30.1" customHeight="1" x14ac:dyDescent="0.25">
      <c r="A25" s="118"/>
      <c r="B25" s="114"/>
      <c r="C25" s="115"/>
      <c r="D25" s="84">
        <v>28</v>
      </c>
      <c r="E25" s="114"/>
      <c r="F25" s="69" t="s">
        <v>22</v>
      </c>
      <c r="G25" s="70" t="s">
        <v>30</v>
      </c>
      <c r="H25" s="70" t="s">
        <v>18</v>
      </c>
      <c r="I25" s="70" t="s">
        <v>14</v>
      </c>
      <c r="J25" s="68">
        <v>115</v>
      </c>
      <c r="K25" s="89">
        <f>0</f>
        <v>0</v>
      </c>
      <c r="L25" s="23">
        <f t="shared" si="6"/>
        <v>0</v>
      </c>
      <c r="M25" s="24" t="str">
        <f t="shared" si="0"/>
        <v>OK</v>
      </c>
      <c r="N25" s="51"/>
      <c r="O25" s="51"/>
      <c r="P25" s="51"/>
      <c r="Q25" s="50"/>
      <c r="R25" s="51"/>
      <c r="S25" s="50"/>
      <c r="T25" s="50"/>
      <c r="U25" s="48"/>
      <c r="V25" s="51"/>
      <c r="W25" s="34"/>
      <c r="X25" s="50"/>
      <c r="Y25" s="34"/>
      <c r="Z25" s="32"/>
      <c r="AA25" s="32"/>
      <c r="AB25" s="32"/>
      <c r="AC25" s="32"/>
      <c r="AD25" s="32"/>
      <c r="AE25" s="32"/>
    </row>
    <row r="26" spans="1:31" s="7" customFormat="1" ht="30.1" customHeight="1" x14ac:dyDescent="0.25">
      <c r="A26" s="118"/>
      <c r="B26" s="151" t="s">
        <v>28</v>
      </c>
      <c r="C26" s="152">
        <v>15</v>
      </c>
      <c r="D26" s="94">
        <v>29</v>
      </c>
      <c r="E26" s="151" t="s">
        <v>16</v>
      </c>
      <c r="F26" s="95" t="s">
        <v>22</v>
      </c>
      <c r="G26" s="96" t="s">
        <v>29</v>
      </c>
      <c r="H26" s="96" t="s">
        <v>12</v>
      </c>
      <c r="I26" s="96" t="s">
        <v>14</v>
      </c>
      <c r="J26" s="97">
        <v>5.9</v>
      </c>
      <c r="K26" s="89">
        <f>0</f>
        <v>0</v>
      </c>
      <c r="L26" s="23">
        <f t="shared" si="6"/>
        <v>0</v>
      </c>
      <c r="M26" s="24" t="str">
        <f t="shared" si="0"/>
        <v>OK</v>
      </c>
      <c r="N26" s="51"/>
      <c r="O26" s="51"/>
      <c r="P26" s="50"/>
      <c r="Q26" s="50"/>
      <c r="R26" s="50"/>
      <c r="S26" s="50"/>
      <c r="T26" s="50"/>
      <c r="U26" s="48"/>
      <c r="V26" s="51"/>
      <c r="W26" s="34"/>
      <c r="X26" s="51"/>
      <c r="Y26" s="34"/>
      <c r="Z26" s="32"/>
      <c r="AA26" s="32"/>
      <c r="AB26" s="32"/>
      <c r="AC26" s="32"/>
      <c r="AD26" s="32"/>
      <c r="AE26" s="32"/>
    </row>
    <row r="27" spans="1:31" s="7" customFormat="1" ht="30.1" customHeight="1" x14ac:dyDescent="0.25">
      <c r="A27" s="118"/>
      <c r="B27" s="151"/>
      <c r="C27" s="152"/>
      <c r="D27" s="94">
        <v>30</v>
      </c>
      <c r="E27" s="151"/>
      <c r="F27" s="95" t="s">
        <v>22</v>
      </c>
      <c r="G27" s="96" t="s">
        <v>30</v>
      </c>
      <c r="H27" s="96" t="s">
        <v>18</v>
      </c>
      <c r="I27" s="96" t="s">
        <v>14</v>
      </c>
      <c r="J27" s="97">
        <v>600</v>
      </c>
      <c r="K27" s="89">
        <f>0</f>
        <v>0</v>
      </c>
      <c r="L27" s="23">
        <f t="shared" si="6"/>
        <v>0</v>
      </c>
      <c r="M27" s="24" t="str">
        <f t="shared" si="0"/>
        <v>OK</v>
      </c>
      <c r="N27" s="51"/>
      <c r="O27" s="51"/>
      <c r="P27" s="50"/>
      <c r="Q27" s="50"/>
      <c r="R27" s="50"/>
      <c r="S27" s="50"/>
      <c r="T27" s="50"/>
      <c r="U27" s="48"/>
      <c r="V27" s="51"/>
      <c r="W27" s="34"/>
      <c r="X27" s="51"/>
      <c r="Y27" s="34"/>
      <c r="Z27" s="32"/>
      <c r="AA27" s="32"/>
      <c r="AB27" s="32"/>
      <c r="AC27" s="32"/>
      <c r="AD27" s="32"/>
      <c r="AE27" s="32"/>
    </row>
    <row r="28" spans="1:31" s="7" customFormat="1" ht="30.1" customHeight="1" x14ac:dyDescent="0.25">
      <c r="A28" s="118"/>
      <c r="B28" s="114" t="s">
        <v>28</v>
      </c>
      <c r="C28" s="115">
        <v>16</v>
      </c>
      <c r="D28" s="84">
        <v>31</v>
      </c>
      <c r="E28" s="114" t="s">
        <v>17</v>
      </c>
      <c r="F28" s="69" t="s">
        <v>22</v>
      </c>
      <c r="G28" s="70" t="s">
        <v>29</v>
      </c>
      <c r="H28" s="70" t="s">
        <v>12</v>
      </c>
      <c r="I28" s="70" t="s">
        <v>14</v>
      </c>
      <c r="J28" s="68">
        <v>11.44</v>
      </c>
      <c r="K28" s="89">
        <f>0</f>
        <v>0</v>
      </c>
      <c r="L28" s="23">
        <f t="shared" si="6"/>
        <v>0</v>
      </c>
      <c r="M28" s="24" t="str">
        <f t="shared" si="0"/>
        <v>OK</v>
      </c>
      <c r="N28" s="51"/>
      <c r="O28" s="51"/>
      <c r="P28" s="50"/>
      <c r="Q28" s="51"/>
      <c r="R28" s="50"/>
      <c r="S28" s="51"/>
      <c r="T28" s="50"/>
      <c r="U28" s="48"/>
      <c r="V28" s="51"/>
      <c r="W28" s="34"/>
      <c r="X28" s="50"/>
      <c r="Y28" s="34"/>
      <c r="Z28" s="32"/>
      <c r="AA28" s="32"/>
      <c r="AB28" s="32"/>
      <c r="AC28" s="32"/>
      <c r="AD28" s="32"/>
      <c r="AE28" s="32"/>
    </row>
    <row r="29" spans="1:31" s="7" customFormat="1" ht="30.1" customHeight="1" x14ac:dyDescent="0.25">
      <c r="A29" s="118"/>
      <c r="B29" s="114"/>
      <c r="C29" s="115"/>
      <c r="D29" s="84">
        <v>32</v>
      </c>
      <c r="E29" s="114"/>
      <c r="F29" s="69" t="s">
        <v>22</v>
      </c>
      <c r="G29" s="70" t="s">
        <v>30</v>
      </c>
      <c r="H29" s="70" t="s">
        <v>18</v>
      </c>
      <c r="I29" s="70" t="s">
        <v>14</v>
      </c>
      <c r="J29" s="68">
        <v>800</v>
      </c>
      <c r="K29" s="89">
        <f>0</f>
        <v>0</v>
      </c>
      <c r="L29" s="23">
        <f t="shared" si="6"/>
        <v>0</v>
      </c>
      <c r="M29" s="24" t="str">
        <f t="shared" si="0"/>
        <v>OK</v>
      </c>
      <c r="N29" s="51"/>
      <c r="O29" s="51"/>
      <c r="P29" s="50"/>
      <c r="Q29" s="51"/>
      <c r="R29" s="50"/>
      <c r="S29" s="51"/>
      <c r="T29" s="50"/>
      <c r="U29" s="48"/>
      <c r="V29" s="51"/>
      <c r="W29" s="34"/>
      <c r="X29" s="50"/>
      <c r="Y29" s="34"/>
      <c r="Z29" s="32"/>
      <c r="AA29" s="32"/>
      <c r="AB29" s="32"/>
      <c r="AC29" s="32"/>
      <c r="AD29" s="32"/>
      <c r="AE29" s="32"/>
    </row>
    <row r="30" spans="1:31" ht="30.1" customHeight="1" x14ac:dyDescent="0.25">
      <c r="A30" s="118"/>
      <c r="B30" s="151" t="s">
        <v>48</v>
      </c>
      <c r="C30" s="152">
        <v>17</v>
      </c>
      <c r="D30" s="94">
        <v>33</v>
      </c>
      <c r="E30" s="151" t="s">
        <v>13</v>
      </c>
      <c r="F30" s="95" t="s">
        <v>22</v>
      </c>
      <c r="G30" s="96" t="s">
        <v>29</v>
      </c>
      <c r="H30" s="96" t="s">
        <v>12</v>
      </c>
      <c r="I30" s="96" t="s">
        <v>14</v>
      </c>
      <c r="J30" s="97">
        <v>10.25</v>
      </c>
      <c r="K30" s="89">
        <f>0</f>
        <v>0</v>
      </c>
      <c r="L30" s="23">
        <f t="shared" si="6"/>
        <v>0</v>
      </c>
      <c r="M30" s="24" t="str">
        <f t="shared" si="0"/>
        <v>OK</v>
      </c>
      <c r="N30" s="46"/>
      <c r="O30" s="46"/>
      <c r="P30" s="52"/>
      <c r="Q30" s="52"/>
      <c r="R30" s="52"/>
      <c r="S30" s="52"/>
      <c r="T30" s="52"/>
      <c r="U30" s="52"/>
      <c r="V30" s="52"/>
      <c r="W30" s="52"/>
      <c r="X30" s="49"/>
      <c r="Y30" s="49"/>
      <c r="Z30" s="49"/>
      <c r="AA30" s="49"/>
      <c r="AB30" s="49"/>
      <c r="AC30" s="49"/>
      <c r="AD30" s="49"/>
      <c r="AE30" s="49"/>
    </row>
    <row r="31" spans="1:31" ht="30.1" customHeight="1" x14ac:dyDescent="0.25">
      <c r="A31" s="119"/>
      <c r="B31" s="151"/>
      <c r="C31" s="152"/>
      <c r="D31" s="94">
        <v>34</v>
      </c>
      <c r="E31" s="151"/>
      <c r="F31" s="95" t="s">
        <v>22</v>
      </c>
      <c r="G31" s="96" t="s">
        <v>30</v>
      </c>
      <c r="H31" s="96" t="s">
        <v>18</v>
      </c>
      <c r="I31" s="96" t="s">
        <v>14</v>
      </c>
      <c r="J31" s="97">
        <v>750</v>
      </c>
      <c r="K31" s="89">
        <f>0</f>
        <v>0</v>
      </c>
      <c r="L31" s="23">
        <f t="shared" si="6"/>
        <v>0</v>
      </c>
      <c r="M31" s="24" t="str">
        <f t="shared" si="0"/>
        <v>OK</v>
      </c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49"/>
      <c r="Y31" s="49"/>
      <c r="Z31" s="49"/>
      <c r="AA31" s="49"/>
      <c r="AB31" s="49"/>
      <c r="AC31" s="49"/>
      <c r="AD31" s="49"/>
      <c r="AE31" s="49"/>
    </row>
    <row r="32" spans="1:31" ht="30.1" customHeight="1" x14ac:dyDescent="0.25">
      <c r="A32" s="117" t="s">
        <v>35</v>
      </c>
      <c r="B32" s="114" t="s">
        <v>49</v>
      </c>
      <c r="C32" s="115">
        <v>18</v>
      </c>
      <c r="D32" s="84">
        <v>35</v>
      </c>
      <c r="E32" s="114" t="s">
        <v>15</v>
      </c>
      <c r="F32" s="69" t="s">
        <v>22</v>
      </c>
      <c r="G32" s="70" t="s">
        <v>29</v>
      </c>
      <c r="H32" s="70" t="s">
        <v>12</v>
      </c>
      <c r="I32" s="70" t="s">
        <v>14</v>
      </c>
      <c r="J32" s="68">
        <v>9.19</v>
      </c>
      <c r="K32" s="89">
        <f>0</f>
        <v>0</v>
      </c>
      <c r="L32" s="23">
        <f t="shared" si="6"/>
        <v>0</v>
      </c>
      <c r="M32" s="24" t="str">
        <f t="shared" si="0"/>
        <v>OK</v>
      </c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49"/>
      <c r="Y32" s="49"/>
      <c r="Z32" s="49"/>
      <c r="AA32" s="49"/>
      <c r="AB32" s="49"/>
      <c r="AC32" s="49"/>
      <c r="AD32" s="49"/>
      <c r="AE32" s="49"/>
    </row>
    <row r="33" spans="1:31" ht="30.1" customHeight="1" x14ac:dyDescent="0.25">
      <c r="A33" s="118"/>
      <c r="B33" s="114"/>
      <c r="C33" s="115"/>
      <c r="D33" s="84">
        <v>36</v>
      </c>
      <c r="E33" s="114"/>
      <c r="F33" s="69" t="s">
        <v>22</v>
      </c>
      <c r="G33" s="70" t="s">
        <v>30</v>
      </c>
      <c r="H33" s="70" t="s">
        <v>18</v>
      </c>
      <c r="I33" s="70" t="s">
        <v>14</v>
      </c>
      <c r="J33" s="68">
        <v>1698.99</v>
      </c>
      <c r="K33" s="89">
        <f>0</f>
        <v>0</v>
      </c>
      <c r="L33" s="23">
        <f t="shared" si="6"/>
        <v>0</v>
      </c>
      <c r="M33" s="24" t="str">
        <f t="shared" si="0"/>
        <v>OK</v>
      </c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49"/>
      <c r="Y33" s="49"/>
      <c r="Z33" s="49"/>
      <c r="AA33" s="49"/>
      <c r="AB33" s="49"/>
      <c r="AC33" s="49"/>
      <c r="AD33" s="49"/>
      <c r="AE33" s="49"/>
    </row>
    <row r="34" spans="1:31" ht="30.1" customHeight="1" x14ac:dyDescent="0.25">
      <c r="A34" s="118"/>
      <c r="B34" s="151" t="s">
        <v>48</v>
      </c>
      <c r="C34" s="152">
        <v>19</v>
      </c>
      <c r="D34" s="94">
        <v>37</v>
      </c>
      <c r="E34" s="151" t="s">
        <v>17</v>
      </c>
      <c r="F34" s="95" t="s">
        <v>22</v>
      </c>
      <c r="G34" s="96" t="s">
        <v>29</v>
      </c>
      <c r="H34" s="96" t="s">
        <v>12</v>
      </c>
      <c r="I34" s="96" t="s">
        <v>14</v>
      </c>
      <c r="J34" s="97">
        <v>15.2</v>
      </c>
      <c r="K34" s="89">
        <f>0</f>
        <v>0</v>
      </c>
      <c r="L34" s="23">
        <f t="shared" si="6"/>
        <v>0</v>
      </c>
      <c r="M34" s="24" t="str">
        <f t="shared" si="0"/>
        <v>OK</v>
      </c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49"/>
      <c r="Y34" s="49"/>
      <c r="Z34" s="49"/>
      <c r="AA34" s="49"/>
      <c r="AB34" s="49"/>
      <c r="AC34" s="49"/>
      <c r="AD34" s="49"/>
      <c r="AE34" s="49"/>
    </row>
    <row r="35" spans="1:31" ht="30.1" customHeight="1" x14ac:dyDescent="0.25">
      <c r="A35" s="119"/>
      <c r="B35" s="151"/>
      <c r="C35" s="155"/>
      <c r="D35" s="94">
        <v>38</v>
      </c>
      <c r="E35" s="151"/>
      <c r="F35" s="95" t="s">
        <v>22</v>
      </c>
      <c r="G35" s="96" t="s">
        <v>30</v>
      </c>
      <c r="H35" s="96" t="s">
        <v>18</v>
      </c>
      <c r="I35" s="96" t="s">
        <v>14</v>
      </c>
      <c r="J35" s="97">
        <v>1000</v>
      </c>
      <c r="K35" s="89">
        <f>0</f>
        <v>0</v>
      </c>
      <c r="L35" s="23">
        <f t="shared" si="6"/>
        <v>0</v>
      </c>
      <c r="M35" s="24" t="str">
        <f t="shared" si="0"/>
        <v>OK</v>
      </c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49"/>
      <c r="Y35" s="49"/>
      <c r="Z35" s="49"/>
      <c r="AA35" s="49"/>
      <c r="AB35" s="49"/>
      <c r="AC35" s="49"/>
      <c r="AD35" s="49"/>
      <c r="AE35" s="49"/>
    </row>
    <row r="36" spans="1:31" ht="30.1" customHeight="1" x14ac:dyDescent="0.25">
      <c r="A36" s="117" t="s">
        <v>50</v>
      </c>
      <c r="B36" s="114" t="s">
        <v>51</v>
      </c>
      <c r="C36" s="115">
        <v>20</v>
      </c>
      <c r="D36" s="84">
        <v>39</v>
      </c>
      <c r="E36" s="114" t="s">
        <v>15</v>
      </c>
      <c r="F36" s="69" t="s">
        <v>22</v>
      </c>
      <c r="G36" s="70" t="s">
        <v>29</v>
      </c>
      <c r="H36" s="70" t="s">
        <v>12</v>
      </c>
      <c r="I36" s="70" t="s">
        <v>14</v>
      </c>
      <c r="J36" s="68">
        <v>9.16</v>
      </c>
      <c r="K36" s="89">
        <f>0</f>
        <v>0</v>
      </c>
      <c r="L36" s="23">
        <f t="shared" si="6"/>
        <v>0</v>
      </c>
      <c r="M36" s="24" t="str">
        <f t="shared" si="0"/>
        <v>OK</v>
      </c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49"/>
      <c r="Y36" s="49"/>
      <c r="Z36" s="49"/>
      <c r="AA36" s="49"/>
      <c r="AB36" s="49"/>
      <c r="AC36" s="49"/>
      <c r="AD36" s="49"/>
      <c r="AE36" s="49"/>
    </row>
    <row r="37" spans="1:31" ht="30.1" customHeight="1" x14ac:dyDescent="0.25">
      <c r="A37" s="118"/>
      <c r="B37" s="114"/>
      <c r="C37" s="116"/>
      <c r="D37" s="84">
        <v>40</v>
      </c>
      <c r="E37" s="114"/>
      <c r="F37" s="69" t="s">
        <v>22</v>
      </c>
      <c r="G37" s="70" t="s">
        <v>30</v>
      </c>
      <c r="H37" s="70" t="s">
        <v>18</v>
      </c>
      <c r="I37" s="70" t="s">
        <v>14</v>
      </c>
      <c r="J37" s="68">
        <v>1700</v>
      </c>
      <c r="K37" s="89">
        <f>0</f>
        <v>0</v>
      </c>
      <c r="L37" s="23">
        <f t="shared" si="6"/>
        <v>0</v>
      </c>
      <c r="M37" s="24" t="str">
        <f t="shared" si="0"/>
        <v>OK</v>
      </c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49"/>
      <c r="Y37" s="49"/>
      <c r="Z37" s="49"/>
      <c r="AA37" s="49"/>
      <c r="AB37" s="49"/>
      <c r="AC37" s="49"/>
      <c r="AD37" s="49"/>
      <c r="AE37" s="49"/>
    </row>
    <row r="38" spans="1:31" ht="30.1" customHeight="1" x14ac:dyDescent="0.25">
      <c r="A38" s="118"/>
      <c r="B38" s="151" t="s">
        <v>51</v>
      </c>
      <c r="C38" s="152">
        <v>21</v>
      </c>
      <c r="D38" s="94">
        <v>41</v>
      </c>
      <c r="E38" s="151" t="s">
        <v>16</v>
      </c>
      <c r="F38" s="95" t="s">
        <v>22</v>
      </c>
      <c r="G38" s="96" t="s">
        <v>29</v>
      </c>
      <c r="H38" s="96" t="s">
        <v>12</v>
      </c>
      <c r="I38" s="96" t="s">
        <v>14</v>
      </c>
      <c r="J38" s="97">
        <v>13.05</v>
      </c>
      <c r="K38" s="89">
        <f>0</f>
        <v>0</v>
      </c>
      <c r="L38" s="23">
        <f t="shared" si="6"/>
        <v>0</v>
      </c>
      <c r="M38" s="24" t="str">
        <f t="shared" si="0"/>
        <v>OK</v>
      </c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49"/>
      <c r="Y38" s="49"/>
      <c r="Z38" s="49"/>
      <c r="AA38" s="49"/>
      <c r="AB38" s="49"/>
      <c r="AC38" s="49"/>
      <c r="AD38" s="49"/>
      <c r="AE38" s="49"/>
    </row>
    <row r="39" spans="1:31" ht="30.1" customHeight="1" x14ac:dyDescent="0.25">
      <c r="A39" s="118"/>
      <c r="B39" s="151"/>
      <c r="C39" s="155"/>
      <c r="D39" s="94">
        <v>42</v>
      </c>
      <c r="E39" s="151"/>
      <c r="F39" s="95" t="s">
        <v>22</v>
      </c>
      <c r="G39" s="96" t="s">
        <v>30</v>
      </c>
      <c r="H39" s="96" t="s">
        <v>18</v>
      </c>
      <c r="I39" s="96" t="s">
        <v>14</v>
      </c>
      <c r="J39" s="97">
        <v>2100</v>
      </c>
      <c r="K39" s="89">
        <f>0</f>
        <v>0</v>
      </c>
      <c r="L39" s="23">
        <f t="shared" si="6"/>
        <v>0</v>
      </c>
      <c r="M39" s="24" t="str">
        <f t="shared" si="0"/>
        <v>OK</v>
      </c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49"/>
      <c r="Y39" s="49"/>
      <c r="Z39" s="49"/>
      <c r="AA39" s="49"/>
      <c r="AB39" s="49"/>
      <c r="AC39" s="49"/>
      <c r="AD39" s="49"/>
      <c r="AE39" s="49"/>
    </row>
    <row r="40" spans="1:31" ht="30.1" customHeight="1" x14ac:dyDescent="0.25">
      <c r="A40" s="118"/>
      <c r="B40" s="114" t="s">
        <v>28</v>
      </c>
      <c r="C40" s="115">
        <v>22</v>
      </c>
      <c r="D40" s="84">
        <v>43</v>
      </c>
      <c r="E40" s="114" t="s">
        <v>17</v>
      </c>
      <c r="F40" s="69" t="s">
        <v>22</v>
      </c>
      <c r="G40" s="70" t="s">
        <v>29</v>
      </c>
      <c r="H40" s="70" t="s">
        <v>12</v>
      </c>
      <c r="I40" s="70" t="s">
        <v>14</v>
      </c>
      <c r="J40" s="68">
        <v>17.420000000000002</v>
      </c>
      <c r="K40" s="89">
        <f>0</f>
        <v>0</v>
      </c>
      <c r="L40" s="23">
        <f t="shared" si="6"/>
        <v>0</v>
      </c>
      <c r="M40" s="24" t="str">
        <f t="shared" si="0"/>
        <v>OK</v>
      </c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49"/>
      <c r="Y40" s="49"/>
      <c r="Z40" s="49"/>
      <c r="AA40" s="49"/>
      <c r="AB40" s="49"/>
      <c r="AC40" s="49"/>
      <c r="AD40" s="49"/>
      <c r="AE40" s="49"/>
    </row>
    <row r="41" spans="1:31" ht="30.1" customHeight="1" x14ac:dyDescent="0.25">
      <c r="A41" s="118"/>
      <c r="B41" s="114"/>
      <c r="C41" s="116"/>
      <c r="D41" s="84">
        <v>44</v>
      </c>
      <c r="E41" s="114"/>
      <c r="F41" s="69" t="s">
        <v>22</v>
      </c>
      <c r="G41" s="70" t="s">
        <v>30</v>
      </c>
      <c r="H41" s="70" t="s">
        <v>18</v>
      </c>
      <c r="I41" s="70" t="s">
        <v>14</v>
      </c>
      <c r="J41" s="68">
        <v>1500</v>
      </c>
      <c r="K41" s="89">
        <f>0</f>
        <v>0</v>
      </c>
      <c r="L41" s="23">
        <f t="shared" si="6"/>
        <v>0</v>
      </c>
      <c r="M41" s="24" t="str">
        <f t="shared" si="0"/>
        <v>OK</v>
      </c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49"/>
      <c r="Y41" s="49"/>
      <c r="Z41" s="49"/>
      <c r="AA41" s="49"/>
      <c r="AB41" s="49"/>
      <c r="AC41" s="49"/>
      <c r="AD41" s="49"/>
      <c r="AE41" s="49"/>
    </row>
    <row r="42" spans="1:31" s="7" customFormat="1" ht="30.1" customHeight="1" x14ac:dyDescent="0.25">
      <c r="A42" s="118"/>
      <c r="B42" s="151" t="s">
        <v>52</v>
      </c>
      <c r="C42" s="152">
        <v>23</v>
      </c>
      <c r="D42" s="94">
        <v>45</v>
      </c>
      <c r="E42" s="151" t="s">
        <v>13</v>
      </c>
      <c r="F42" s="95" t="s">
        <v>22</v>
      </c>
      <c r="G42" s="96" t="s">
        <v>29</v>
      </c>
      <c r="H42" s="96" t="s">
        <v>12</v>
      </c>
      <c r="I42" s="96" t="s">
        <v>14</v>
      </c>
      <c r="J42" s="97">
        <v>16.2</v>
      </c>
      <c r="K42" s="89">
        <f>0</f>
        <v>0</v>
      </c>
      <c r="L42" s="23">
        <f t="shared" si="5"/>
        <v>0</v>
      </c>
      <c r="M42" s="24" t="str">
        <f t="shared" si="0"/>
        <v>OK</v>
      </c>
      <c r="N42" s="51"/>
      <c r="O42" s="51"/>
      <c r="P42" s="51"/>
      <c r="Q42" s="50"/>
      <c r="R42" s="51"/>
      <c r="S42" s="50"/>
      <c r="T42" s="50"/>
      <c r="U42" s="48"/>
      <c r="V42" s="51"/>
      <c r="W42" s="34"/>
      <c r="X42" s="50"/>
      <c r="Y42" s="34"/>
      <c r="Z42" s="32"/>
      <c r="AA42" s="32"/>
      <c r="AB42" s="32"/>
      <c r="AC42" s="32"/>
      <c r="AD42" s="32"/>
      <c r="AE42" s="32"/>
    </row>
    <row r="43" spans="1:31" s="7" customFormat="1" ht="30.1" customHeight="1" x14ac:dyDescent="0.25">
      <c r="A43" s="118"/>
      <c r="B43" s="151"/>
      <c r="C43" s="155"/>
      <c r="D43" s="94">
        <v>46</v>
      </c>
      <c r="E43" s="151"/>
      <c r="F43" s="95" t="s">
        <v>22</v>
      </c>
      <c r="G43" s="96" t="s">
        <v>30</v>
      </c>
      <c r="H43" s="96" t="s">
        <v>18</v>
      </c>
      <c r="I43" s="96" t="s">
        <v>14</v>
      </c>
      <c r="J43" s="97">
        <v>2648</v>
      </c>
      <c r="K43" s="89">
        <f>0</f>
        <v>0</v>
      </c>
      <c r="L43" s="23">
        <f t="shared" si="5"/>
        <v>0</v>
      </c>
      <c r="M43" s="24" t="str">
        <f t="shared" si="0"/>
        <v>OK</v>
      </c>
      <c r="N43" s="51"/>
      <c r="O43" s="51"/>
      <c r="P43" s="51"/>
      <c r="Q43" s="50"/>
      <c r="R43" s="51"/>
      <c r="S43" s="50"/>
      <c r="T43" s="50"/>
      <c r="U43" s="48"/>
      <c r="V43" s="51"/>
      <c r="W43" s="34"/>
      <c r="X43" s="50"/>
      <c r="Y43" s="34"/>
      <c r="Z43" s="32"/>
      <c r="AA43" s="32"/>
      <c r="AB43" s="32"/>
      <c r="AC43" s="32"/>
      <c r="AD43" s="32"/>
      <c r="AE43" s="32"/>
    </row>
    <row r="44" spans="1:31" s="7" customFormat="1" ht="30.1" customHeight="1" x14ac:dyDescent="0.25">
      <c r="A44" s="118"/>
      <c r="B44" s="114" t="s">
        <v>53</v>
      </c>
      <c r="C44" s="115">
        <v>24</v>
      </c>
      <c r="D44" s="84">
        <v>47</v>
      </c>
      <c r="E44" s="114" t="s">
        <v>54</v>
      </c>
      <c r="F44" s="69" t="s">
        <v>22</v>
      </c>
      <c r="G44" s="70" t="s">
        <v>29</v>
      </c>
      <c r="H44" s="70" t="s">
        <v>12</v>
      </c>
      <c r="I44" s="70" t="s">
        <v>14</v>
      </c>
      <c r="J44" s="68">
        <v>17.09</v>
      </c>
      <c r="K44" s="89">
        <f>0</f>
        <v>0</v>
      </c>
      <c r="L44" s="23">
        <f t="shared" si="5"/>
        <v>0</v>
      </c>
      <c r="M44" s="24" t="str">
        <f t="shared" si="0"/>
        <v>OK</v>
      </c>
      <c r="N44" s="51"/>
      <c r="O44" s="51"/>
      <c r="P44" s="50"/>
      <c r="Q44" s="50"/>
      <c r="R44" s="50"/>
      <c r="S44" s="50"/>
      <c r="T44" s="50"/>
      <c r="U44" s="48"/>
      <c r="V44" s="51"/>
      <c r="W44" s="34"/>
      <c r="X44" s="51"/>
      <c r="Y44" s="34"/>
      <c r="Z44" s="32"/>
      <c r="AA44" s="32"/>
      <c r="AB44" s="32"/>
      <c r="AC44" s="32"/>
      <c r="AD44" s="32"/>
      <c r="AE44" s="32"/>
    </row>
    <row r="45" spans="1:31" s="7" customFormat="1" ht="30.1" customHeight="1" x14ac:dyDescent="0.25">
      <c r="A45" s="118"/>
      <c r="B45" s="114"/>
      <c r="C45" s="116"/>
      <c r="D45" s="84">
        <v>48</v>
      </c>
      <c r="E45" s="114"/>
      <c r="F45" s="69" t="s">
        <v>22</v>
      </c>
      <c r="G45" s="70" t="s">
        <v>30</v>
      </c>
      <c r="H45" s="70" t="s">
        <v>18</v>
      </c>
      <c r="I45" s="70" t="s">
        <v>14</v>
      </c>
      <c r="J45" s="68">
        <v>2674</v>
      </c>
      <c r="K45" s="89">
        <f>0</f>
        <v>0</v>
      </c>
      <c r="L45" s="23">
        <f t="shared" si="5"/>
        <v>0</v>
      </c>
      <c r="M45" s="24" t="str">
        <f t="shared" si="0"/>
        <v>OK</v>
      </c>
      <c r="N45" s="51"/>
      <c r="O45" s="51"/>
      <c r="P45" s="50"/>
      <c r="Q45" s="50"/>
      <c r="R45" s="50"/>
      <c r="S45" s="50"/>
      <c r="T45" s="50"/>
      <c r="U45" s="48"/>
      <c r="V45" s="51"/>
      <c r="W45" s="34"/>
      <c r="X45" s="51"/>
      <c r="Y45" s="34"/>
      <c r="Z45" s="32"/>
      <c r="AA45" s="32"/>
      <c r="AB45" s="32"/>
      <c r="AC45" s="32"/>
      <c r="AD45" s="32"/>
      <c r="AE45" s="32"/>
    </row>
    <row r="46" spans="1:31" s="7" customFormat="1" ht="30.1" customHeight="1" x14ac:dyDescent="0.25">
      <c r="A46" s="118"/>
      <c r="B46" s="151" t="s">
        <v>52</v>
      </c>
      <c r="C46" s="152">
        <v>25</v>
      </c>
      <c r="D46" s="94">
        <v>49</v>
      </c>
      <c r="E46" s="151" t="s">
        <v>23</v>
      </c>
      <c r="F46" s="95" t="s">
        <v>22</v>
      </c>
      <c r="G46" s="96" t="s">
        <v>29</v>
      </c>
      <c r="H46" s="96" t="s">
        <v>12</v>
      </c>
      <c r="I46" s="96" t="s">
        <v>14</v>
      </c>
      <c r="J46" s="97">
        <v>6.93</v>
      </c>
      <c r="K46" s="89">
        <f>0</f>
        <v>0</v>
      </c>
      <c r="L46" s="23">
        <f t="shared" si="5"/>
        <v>0</v>
      </c>
      <c r="M46" s="24" t="str">
        <f t="shared" si="0"/>
        <v>OK</v>
      </c>
      <c r="N46" s="51"/>
      <c r="O46" s="51"/>
      <c r="P46" s="50"/>
      <c r="Q46" s="51"/>
      <c r="R46" s="50"/>
      <c r="S46" s="51"/>
      <c r="T46" s="50"/>
      <c r="U46" s="48"/>
      <c r="V46" s="51"/>
      <c r="W46" s="34"/>
      <c r="X46" s="50"/>
      <c r="Y46" s="34"/>
      <c r="Z46" s="32"/>
      <c r="AA46" s="32"/>
      <c r="AB46" s="32"/>
      <c r="AC46" s="32"/>
      <c r="AD46" s="32"/>
      <c r="AE46" s="32"/>
    </row>
    <row r="47" spans="1:31" s="7" customFormat="1" ht="30.1" customHeight="1" x14ac:dyDescent="0.25">
      <c r="A47" s="119"/>
      <c r="B47" s="151"/>
      <c r="C47" s="155"/>
      <c r="D47" s="94">
        <v>50</v>
      </c>
      <c r="E47" s="151"/>
      <c r="F47" s="95" t="s">
        <v>22</v>
      </c>
      <c r="G47" s="96" t="s">
        <v>30</v>
      </c>
      <c r="H47" s="96" t="s">
        <v>18</v>
      </c>
      <c r="I47" s="96" t="s">
        <v>14</v>
      </c>
      <c r="J47" s="97">
        <v>1364</v>
      </c>
      <c r="K47" s="89">
        <f>0</f>
        <v>0</v>
      </c>
      <c r="L47" s="23">
        <f t="shared" si="5"/>
        <v>0</v>
      </c>
      <c r="M47" s="24" t="str">
        <f t="shared" si="0"/>
        <v>OK</v>
      </c>
      <c r="N47" s="51"/>
      <c r="O47" s="51"/>
      <c r="P47" s="50"/>
      <c r="Q47" s="51"/>
      <c r="R47" s="50"/>
      <c r="S47" s="51"/>
      <c r="T47" s="50"/>
      <c r="U47" s="48"/>
      <c r="V47" s="51"/>
      <c r="W47" s="34"/>
      <c r="X47" s="50"/>
      <c r="Y47" s="34"/>
      <c r="Z47" s="32"/>
      <c r="AA47" s="32"/>
      <c r="AB47" s="32"/>
      <c r="AC47" s="32"/>
      <c r="AD47" s="32"/>
      <c r="AE47" s="32"/>
    </row>
    <row r="48" spans="1:31" s="7" customFormat="1" ht="30.1" customHeight="1" x14ac:dyDescent="0.25">
      <c r="A48" s="117" t="s">
        <v>55</v>
      </c>
      <c r="B48" s="114" t="s">
        <v>49</v>
      </c>
      <c r="C48" s="115">
        <v>26</v>
      </c>
      <c r="D48" s="84">
        <v>51</v>
      </c>
      <c r="E48" s="114" t="s">
        <v>15</v>
      </c>
      <c r="F48" s="69" t="s">
        <v>22</v>
      </c>
      <c r="G48" s="70" t="s">
        <v>29</v>
      </c>
      <c r="H48" s="70" t="s">
        <v>12</v>
      </c>
      <c r="I48" s="70" t="s">
        <v>14</v>
      </c>
      <c r="J48" s="68">
        <v>8.8699999999999992</v>
      </c>
      <c r="K48" s="89">
        <f>0</f>
        <v>0</v>
      </c>
      <c r="L48" s="23">
        <f t="shared" si="5"/>
        <v>0</v>
      </c>
      <c r="M48" s="24" t="str">
        <f t="shared" si="0"/>
        <v>OK</v>
      </c>
      <c r="N48" s="51"/>
      <c r="O48" s="51"/>
      <c r="P48" s="50"/>
      <c r="Q48" s="51"/>
      <c r="R48" s="50"/>
      <c r="S48" s="51"/>
      <c r="T48" s="50"/>
      <c r="U48" s="48"/>
      <c r="V48" s="51"/>
      <c r="W48" s="34"/>
      <c r="X48" s="50"/>
      <c r="Y48" s="34"/>
      <c r="Z48" s="32"/>
      <c r="AA48" s="32"/>
      <c r="AB48" s="32"/>
      <c r="AC48" s="32"/>
      <c r="AD48" s="32"/>
      <c r="AE48" s="32"/>
    </row>
    <row r="49" spans="1:31" s="7" customFormat="1" ht="30.1" customHeight="1" x14ac:dyDescent="0.25">
      <c r="A49" s="118"/>
      <c r="B49" s="114"/>
      <c r="C49" s="116"/>
      <c r="D49" s="84">
        <v>52</v>
      </c>
      <c r="E49" s="114"/>
      <c r="F49" s="69" t="s">
        <v>22</v>
      </c>
      <c r="G49" s="70" t="s">
        <v>30</v>
      </c>
      <c r="H49" s="70" t="s">
        <v>18</v>
      </c>
      <c r="I49" s="70" t="s">
        <v>14</v>
      </c>
      <c r="J49" s="68">
        <v>1638.99</v>
      </c>
      <c r="K49" s="89">
        <f>0</f>
        <v>0</v>
      </c>
      <c r="L49" s="23">
        <f t="shared" si="5"/>
        <v>0</v>
      </c>
      <c r="M49" s="24" t="str">
        <f t="shared" si="0"/>
        <v>OK</v>
      </c>
      <c r="N49" s="51"/>
      <c r="O49" s="51"/>
      <c r="P49" s="50"/>
      <c r="Q49" s="51"/>
      <c r="R49" s="50"/>
      <c r="S49" s="51"/>
      <c r="T49" s="50"/>
      <c r="U49" s="48"/>
      <c r="V49" s="51"/>
      <c r="W49" s="34"/>
      <c r="X49" s="50"/>
      <c r="Y49" s="34"/>
      <c r="Z49" s="32"/>
      <c r="AA49" s="32"/>
      <c r="AB49" s="32"/>
      <c r="AC49" s="32"/>
      <c r="AD49" s="32"/>
      <c r="AE49" s="32"/>
    </row>
    <row r="50" spans="1:31" ht="30.1" customHeight="1" x14ac:dyDescent="0.25">
      <c r="A50" s="118"/>
      <c r="B50" s="151" t="s">
        <v>45</v>
      </c>
      <c r="C50" s="152">
        <v>27</v>
      </c>
      <c r="D50" s="94">
        <v>53</v>
      </c>
      <c r="E50" s="151" t="s">
        <v>16</v>
      </c>
      <c r="F50" s="95" t="s">
        <v>22</v>
      </c>
      <c r="G50" s="96" t="s">
        <v>29</v>
      </c>
      <c r="H50" s="96" t="s">
        <v>12</v>
      </c>
      <c r="I50" s="96" t="s">
        <v>14</v>
      </c>
      <c r="J50" s="97">
        <v>13.18</v>
      </c>
      <c r="K50" s="89">
        <f>0</f>
        <v>0</v>
      </c>
      <c r="L50" s="23">
        <f t="shared" si="5"/>
        <v>0</v>
      </c>
      <c r="M50" s="24" t="str">
        <f t="shared" si="0"/>
        <v>OK</v>
      </c>
      <c r="N50" s="46"/>
      <c r="O50" s="46"/>
      <c r="P50" s="52"/>
      <c r="Q50" s="52"/>
      <c r="R50" s="52"/>
      <c r="S50" s="52"/>
      <c r="T50" s="52"/>
      <c r="U50" s="52"/>
      <c r="V50" s="52"/>
      <c r="W50" s="52"/>
      <c r="X50" s="49"/>
      <c r="Y50" s="49"/>
      <c r="Z50" s="49"/>
      <c r="AA50" s="49"/>
      <c r="AB50" s="49"/>
      <c r="AC50" s="49"/>
      <c r="AD50" s="49"/>
      <c r="AE50" s="49"/>
    </row>
    <row r="51" spans="1:31" ht="30.1" customHeight="1" x14ac:dyDescent="0.25">
      <c r="A51" s="118"/>
      <c r="B51" s="151"/>
      <c r="C51" s="155"/>
      <c r="D51" s="94">
        <v>54</v>
      </c>
      <c r="E51" s="151"/>
      <c r="F51" s="95" t="s">
        <v>22</v>
      </c>
      <c r="G51" s="96" t="s">
        <v>30</v>
      </c>
      <c r="H51" s="96" t="s">
        <v>18</v>
      </c>
      <c r="I51" s="96" t="s">
        <v>14</v>
      </c>
      <c r="J51" s="97">
        <v>2026.99</v>
      </c>
      <c r="K51" s="89">
        <f>0</f>
        <v>0</v>
      </c>
      <c r="L51" s="23">
        <f t="shared" si="5"/>
        <v>0</v>
      </c>
      <c r="M51" s="24" t="str">
        <f t="shared" si="0"/>
        <v>OK</v>
      </c>
      <c r="N51" s="46"/>
      <c r="O51" s="46"/>
      <c r="P51" s="52"/>
      <c r="Q51" s="52"/>
      <c r="R51" s="52"/>
      <c r="S51" s="52"/>
      <c r="T51" s="52"/>
      <c r="U51" s="52"/>
      <c r="V51" s="52"/>
      <c r="W51" s="52"/>
      <c r="X51" s="49"/>
      <c r="Y51" s="49"/>
      <c r="Z51" s="49"/>
      <c r="AA51" s="49"/>
      <c r="AB51" s="49"/>
      <c r="AC51" s="49"/>
      <c r="AD51" s="49"/>
      <c r="AE51" s="49"/>
    </row>
    <row r="52" spans="1:31" ht="30.1" customHeight="1" x14ac:dyDescent="0.25">
      <c r="A52" s="118"/>
      <c r="B52" s="114" t="s">
        <v>45</v>
      </c>
      <c r="C52" s="115">
        <v>28</v>
      </c>
      <c r="D52" s="84">
        <v>55</v>
      </c>
      <c r="E52" s="114" t="s">
        <v>17</v>
      </c>
      <c r="F52" s="69" t="s">
        <v>22</v>
      </c>
      <c r="G52" s="70" t="s">
        <v>29</v>
      </c>
      <c r="H52" s="70" t="s">
        <v>12</v>
      </c>
      <c r="I52" s="70" t="s">
        <v>14</v>
      </c>
      <c r="J52" s="68">
        <v>18.78</v>
      </c>
      <c r="K52" s="89">
        <f>0</f>
        <v>0</v>
      </c>
      <c r="L52" s="23">
        <f t="shared" si="5"/>
        <v>0</v>
      </c>
      <c r="M52" s="24" t="str">
        <f t="shared" si="0"/>
        <v>OK</v>
      </c>
      <c r="N52" s="46"/>
      <c r="O52" s="46"/>
      <c r="P52" s="52"/>
      <c r="Q52" s="52"/>
      <c r="R52" s="52"/>
      <c r="S52" s="52"/>
      <c r="T52" s="52"/>
      <c r="U52" s="52"/>
      <c r="V52" s="52"/>
      <c r="W52" s="52"/>
      <c r="X52" s="49"/>
      <c r="Y52" s="49"/>
      <c r="Z52" s="49"/>
      <c r="AA52" s="49"/>
      <c r="AB52" s="49"/>
      <c r="AC52" s="49"/>
      <c r="AD52" s="49"/>
      <c r="AE52" s="49"/>
    </row>
    <row r="53" spans="1:31" ht="30.1" customHeight="1" x14ac:dyDescent="0.25">
      <c r="A53" s="118"/>
      <c r="B53" s="114"/>
      <c r="C53" s="116"/>
      <c r="D53" s="84">
        <v>56</v>
      </c>
      <c r="E53" s="114"/>
      <c r="F53" s="69" t="s">
        <v>22</v>
      </c>
      <c r="G53" s="70" t="s">
        <v>30</v>
      </c>
      <c r="H53" s="70" t="s">
        <v>18</v>
      </c>
      <c r="I53" s="70" t="s">
        <v>14</v>
      </c>
      <c r="J53" s="68">
        <v>2865.99</v>
      </c>
      <c r="K53" s="89">
        <f>0</f>
        <v>0</v>
      </c>
      <c r="L53" s="23">
        <f t="shared" si="5"/>
        <v>0</v>
      </c>
      <c r="M53" s="24" t="str">
        <f t="shared" si="0"/>
        <v>OK</v>
      </c>
      <c r="N53" s="46"/>
      <c r="O53" s="46"/>
      <c r="P53" s="52"/>
      <c r="Q53" s="52"/>
      <c r="R53" s="52"/>
      <c r="S53" s="52"/>
      <c r="T53" s="52"/>
      <c r="U53" s="52"/>
      <c r="V53" s="52"/>
      <c r="W53" s="52"/>
      <c r="X53" s="49"/>
      <c r="Y53" s="49"/>
      <c r="Z53" s="49"/>
      <c r="AA53" s="49"/>
      <c r="AB53" s="49"/>
      <c r="AC53" s="49"/>
      <c r="AD53" s="49"/>
      <c r="AE53" s="49"/>
    </row>
    <row r="54" spans="1:31" ht="30.1" customHeight="1" x14ac:dyDescent="0.25">
      <c r="A54" s="118"/>
      <c r="B54" s="151" t="s">
        <v>53</v>
      </c>
      <c r="C54" s="152">
        <v>29</v>
      </c>
      <c r="D54" s="94">
        <v>57</v>
      </c>
      <c r="E54" s="151" t="s">
        <v>13</v>
      </c>
      <c r="F54" s="95" t="s">
        <v>22</v>
      </c>
      <c r="G54" s="96" t="s">
        <v>29</v>
      </c>
      <c r="H54" s="96" t="s">
        <v>12</v>
      </c>
      <c r="I54" s="96" t="s">
        <v>14</v>
      </c>
      <c r="J54" s="97">
        <v>16.2</v>
      </c>
      <c r="K54" s="89">
        <f>0</f>
        <v>0</v>
      </c>
      <c r="L54" s="23">
        <f t="shared" si="5"/>
        <v>0</v>
      </c>
      <c r="M54" s="24" t="str">
        <f t="shared" si="0"/>
        <v>OK</v>
      </c>
      <c r="N54" s="46"/>
      <c r="O54" s="46"/>
      <c r="P54" s="52"/>
      <c r="Q54" s="52"/>
      <c r="R54" s="52"/>
      <c r="S54" s="52"/>
      <c r="T54" s="52"/>
      <c r="U54" s="52"/>
      <c r="V54" s="52"/>
      <c r="W54" s="52"/>
      <c r="X54" s="49"/>
      <c r="Y54" s="49"/>
      <c r="Z54" s="49"/>
      <c r="AA54" s="49"/>
      <c r="AB54" s="49"/>
      <c r="AC54" s="49"/>
      <c r="AD54" s="49"/>
      <c r="AE54" s="49"/>
    </row>
    <row r="55" spans="1:31" ht="30.1" customHeight="1" x14ac:dyDescent="0.25">
      <c r="A55" s="118"/>
      <c r="B55" s="151"/>
      <c r="C55" s="155"/>
      <c r="D55" s="94">
        <v>58</v>
      </c>
      <c r="E55" s="151"/>
      <c r="F55" s="95" t="s">
        <v>22</v>
      </c>
      <c r="G55" s="96" t="s">
        <v>30</v>
      </c>
      <c r="H55" s="96" t="s">
        <v>18</v>
      </c>
      <c r="I55" s="96" t="s">
        <v>14</v>
      </c>
      <c r="J55" s="97">
        <v>2648</v>
      </c>
      <c r="K55" s="89">
        <f>0</f>
        <v>0</v>
      </c>
      <c r="L55" s="23">
        <f t="shared" si="5"/>
        <v>0</v>
      </c>
      <c r="M55" s="24" t="str">
        <f t="shared" si="0"/>
        <v>OK</v>
      </c>
      <c r="N55" s="46"/>
      <c r="O55" s="46"/>
      <c r="P55" s="52"/>
      <c r="Q55" s="52"/>
      <c r="R55" s="52"/>
      <c r="S55" s="52"/>
      <c r="T55" s="52"/>
      <c r="U55" s="52"/>
      <c r="V55" s="52"/>
      <c r="W55" s="52"/>
      <c r="X55" s="49"/>
      <c r="Y55" s="49"/>
      <c r="Z55" s="49"/>
      <c r="AA55" s="49"/>
      <c r="AB55" s="49"/>
      <c r="AC55" s="49"/>
      <c r="AD55" s="49"/>
      <c r="AE55" s="49"/>
    </row>
    <row r="56" spans="1:31" ht="30.1" customHeight="1" x14ac:dyDescent="0.25">
      <c r="A56" s="118"/>
      <c r="B56" s="114" t="s">
        <v>52</v>
      </c>
      <c r="C56" s="115">
        <v>31</v>
      </c>
      <c r="D56" s="84">
        <v>61</v>
      </c>
      <c r="E56" s="114" t="s">
        <v>23</v>
      </c>
      <c r="F56" s="69" t="s">
        <v>22</v>
      </c>
      <c r="G56" s="70" t="s">
        <v>29</v>
      </c>
      <c r="H56" s="70" t="s">
        <v>12</v>
      </c>
      <c r="I56" s="70" t="s">
        <v>14</v>
      </c>
      <c r="J56" s="68">
        <v>6.93</v>
      </c>
      <c r="K56" s="89">
        <f>0</f>
        <v>0</v>
      </c>
      <c r="L56" s="23">
        <f t="shared" si="5"/>
        <v>0</v>
      </c>
      <c r="M56" s="24" t="str">
        <f t="shared" si="0"/>
        <v>OK</v>
      </c>
      <c r="N56" s="46"/>
      <c r="O56" s="46"/>
      <c r="P56" s="52"/>
      <c r="Q56" s="52"/>
      <c r="R56" s="52"/>
      <c r="S56" s="52"/>
      <c r="T56" s="52"/>
      <c r="U56" s="52"/>
      <c r="V56" s="52"/>
      <c r="W56" s="52"/>
      <c r="X56" s="49"/>
      <c r="Y56" s="49"/>
      <c r="Z56" s="49"/>
      <c r="AA56" s="49"/>
      <c r="AB56" s="49"/>
      <c r="AC56" s="49"/>
      <c r="AD56" s="49"/>
      <c r="AE56" s="49"/>
    </row>
    <row r="57" spans="1:31" ht="30.1" customHeight="1" x14ac:dyDescent="0.25">
      <c r="A57" s="119"/>
      <c r="B57" s="114"/>
      <c r="C57" s="115"/>
      <c r="D57" s="84">
        <v>62</v>
      </c>
      <c r="E57" s="114"/>
      <c r="F57" s="69" t="s">
        <v>22</v>
      </c>
      <c r="G57" s="70" t="s">
        <v>30</v>
      </c>
      <c r="H57" s="70" t="s">
        <v>18</v>
      </c>
      <c r="I57" s="70" t="s">
        <v>14</v>
      </c>
      <c r="J57" s="68">
        <v>1364</v>
      </c>
      <c r="K57" s="89">
        <f>0</f>
        <v>0</v>
      </c>
      <c r="L57" s="23">
        <f>K57-(SUM(N57:AE57))</f>
        <v>0</v>
      </c>
      <c r="M57" s="24" t="str">
        <f t="shared" si="0"/>
        <v>OK</v>
      </c>
      <c r="N57" s="46"/>
      <c r="O57" s="46"/>
      <c r="P57" s="52"/>
      <c r="Q57" s="52"/>
      <c r="R57" s="52"/>
      <c r="S57" s="52"/>
      <c r="T57" s="52"/>
      <c r="U57" s="52"/>
      <c r="V57" s="52"/>
      <c r="W57" s="52"/>
      <c r="X57" s="49"/>
      <c r="Y57" s="49"/>
      <c r="Z57" s="49"/>
      <c r="AA57" s="49"/>
      <c r="AB57" s="49"/>
      <c r="AC57" s="49"/>
      <c r="AD57" s="49"/>
      <c r="AE57" s="49"/>
    </row>
    <row r="58" spans="1:31" x14ac:dyDescent="0.25">
      <c r="K58" s="6">
        <f>SUM(K4:K57)</f>
        <v>10142</v>
      </c>
      <c r="L58" s="6">
        <f>SUM(L4:L57)</f>
        <v>10142</v>
      </c>
      <c r="N58" s="53">
        <f>SUMPRODUCT($J$4:$J$57,N4:N57)</f>
        <v>0</v>
      </c>
      <c r="O58" s="53">
        <f t="shared" ref="O58:AE58" si="8">SUMPRODUCT($J$4:$J$57,O4:O57)</f>
        <v>0</v>
      </c>
      <c r="P58" s="53">
        <f t="shared" si="8"/>
        <v>0</v>
      </c>
      <c r="Q58" s="53">
        <f t="shared" si="8"/>
        <v>0</v>
      </c>
      <c r="R58" s="53">
        <f t="shared" si="8"/>
        <v>0</v>
      </c>
      <c r="S58" s="53">
        <f t="shared" si="8"/>
        <v>0</v>
      </c>
      <c r="T58" s="53">
        <f t="shared" si="8"/>
        <v>0</v>
      </c>
      <c r="U58" s="53">
        <f t="shared" si="8"/>
        <v>0</v>
      </c>
      <c r="V58" s="53">
        <f t="shared" si="8"/>
        <v>0</v>
      </c>
      <c r="W58" s="53">
        <f t="shared" si="8"/>
        <v>0</v>
      </c>
      <c r="X58" s="53">
        <f t="shared" si="8"/>
        <v>0</v>
      </c>
      <c r="Y58" s="53">
        <f t="shared" si="8"/>
        <v>0</v>
      </c>
      <c r="Z58" s="53">
        <f t="shared" si="8"/>
        <v>0</v>
      </c>
      <c r="AA58" s="53">
        <f t="shared" si="8"/>
        <v>0</v>
      </c>
      <c r="AB58" s="53">
        <f t="shared" si="8"/>
        <v>0</v>
      </c>
      <c r="AC58" s="53">
        <f t="shared" si="8"/>
        <v>0</v>
      </c>
      <c r="AD58" s="53">
        <f t="shared" si="8"/>
        <v>0</v>
      </c>
      <c r="AE58" s="53">
        <f t="shared" si="8"/>
        <v>0</v>
      </c>
    </row>
    <row r="59" spans="1:31" ht="19.05" x14ac:dyDescent="0.25">
      <c r="N59" s="35"/>
      <c r="O59" s="35"/>
    </row>
    <row r="61" spans="1:31" ht="19.05" customHeight="1" x14ac:dyDescent="0.25">
      <c r="B61" s="111" t="s">
        <v>58</v>
      </c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3"/>
      <c r="N61" s="35"/>
      <c r="O61" s="35"/>
      <c r="P61" s="35"/>
      <c r="Q61" s="88"/>
    </row>
    <row r="65" spans="20:20" x14ac:dyDescent="0.25">
      <c r="T65" s="54"/>
    </row>
  </sheetData>
  <mergeCells count="111">
    <mergeCell ref="B61:M61"/>
    <mergeCell ref="B52:B53"/>
    <mergeCell ref="C52:C53"/>
    <mergeCell ref="E52:E53"/>
    <mergeCell ref="B54:B55"/>
    <mergeCell ref="C54:C55"/>
    <mergeCell ref="E54:E55"/>
    <mergeCell ref="A48:A57"/>
    <mergeCell ref="B48:B49"/>
    <mergeCell ref="C48:C49"/>
    <mergeCell ref="E48:E49"/>
    <mergeCell ref="B50:B51"/>
    <mergeCell ref="C50:C51"/>
    <mergeCell ref="E50:E51"/>
    <mergeCell ref="B56:B57"/>
    <mergeCell ref="C56:C57"/>
    <mergeCell ref="E56:E57"/>
    <mergeCell ref="B42:B43"/>
    <mergeCell ref="C42:C43"/>
    <mergeCell ref="E42:E43"/>
    <mergeCell ref="B44:B45"/>
    <mergeCell ref="C44:C45"/>
    <mergeCell ref="E44:E45"/>
    <mergeCell ref="A36:A47"/>
    <mergeCell ref="B36:B37"/>
    <mergeCell ref="C36:C37"/>
    <mergeCell ref="E36:E37"/>
    <mergeCell ref="B38:B39"/>
    <mergeCell ref="C38:C39"/>
    <mergeCell ref="E38:E39"/>
    <mergeCell ref="B40:B41"/>
    <mergeCell ref="C40:C41"/>
    <mergeCell ref="E40:E41"/>
    <mergeCell ref="B46:B47"/>
    <mergeCell ref="C46:C47"/>
    <mergeCell ref="E46:E47"/>
    <mergeCell ref="A32:A35"/>
    <mergeCell ref="B32:B33"/>
    <mergeCell ref="C32:C33"/>
    <mergeCell ref="E32:E33"/>
    <mergeCell ref="B34:B35"/>
    <mergeCell ref="C34:C35"/>
    <mergeCell ref="E34:E35"/>
    <mergeCell ref="A24:A31"/>
    <mergeCell ref="B24:B25"/>
    <mergeCell ref="C24:C25"/>
    <mergeCell ref="E24:E25"/>
    <mergeCell ref="B26:B27"/>
    <mergeCell ref="C26:C27"/>
    <mergeCell ref="E26:E27"/>
    <mergeCell ref="B28:B29"/>
    <mergeCell ref="C28:C29"/>
    <mergeCell ref="E28:E29"/>
    <mergeCell ref="B22:B23"/>
    <mergeCell ref="C22:C23"/>
    <mergeCell ref="E22:E23"/>
    <mergeCell ref="E12:E13"/>
    <mergeCell ref="B14:B15"/>
    <mergeCell ref="C14:C15"/>
    <mergeCell ref="E14:E15"/>
    <mergeCell ref="B30:B31"/>
    <mergeCell ref="C30:C31"/>
    <mergeCell ref="E30:E31"/>
    <mergeCell ref="U1:U2"/>
    <mergeCell ref="V1:V2"/>
    <mergeCell ref="A1:B1"/>
    <mergeCell ref="C1:J1"/>
    <mergeCell ref="A16:A23"/>
    <mergeCell ref="B16:B17"/>
    <mergeCell ref="C16:C17"/>
    <mergeCell ref="E16:E17"/>
    <mergeCell ref="B18:B19"/>
    <mergeCell ref="C18:C19"/>
    <mergeCell ref="E6:E7"/>
    <mergeCell ref="A8:A15"/>
    <mergeCell ref="B8:B9"/>
    <mergeCell ref="C8:C9"/>
    <mergeCell ref="E8:E9"/>
    <mergeCell ref="B10:B11"/>
    <mergeCell ref="C10:C11"/>
    <mergeCell ref="E10:E11"/>
    <mergeCell ref="B12:B13"/>
    <mergeCell ref="C12:C13"/>
    <mergeCell ref="E18:E19"/>
    <mergeCell ref="B20:B21"/>
    <mergeCell ref="C20:C21"/>
    <mergeCell ref="E20:E21"/>
    <mergeCell ref="K1:M1"/>
    <mergeCell ref="N1:N2"/>
    <mergeCell ref="O1:O2"/>
    <mergeCell ref="P1:P2"/>
    <mergeCell ref="AC1:AC2"/>
    <mergeCell ref="AD1:AD2"/>
    <mergeCell ref="AE1:AE2"/>
    <mergeCell ref="A2:M2"/>
    <mergeCell ref="A4:A7"/>
    <mergeCell ref="B4:B5"/>
    <mergeCell ref="C4:C5"/>
    <mergeCell ref="E4:E5"/>
    <mergeCell ref="B6:B7"/>
    <mergeCell ref="C6:C7"/>
    <mergeCell ref="W1:W2"/>
    <mergeCell ref="X1:X2"/>
    <mergeCell ref="Y1:Y2"/>
    <mergeCell ref="Z1:Z2"/>
    <mergeCell ref="AA1:AA2"/>
    <mergeCell ref="AB1:AB2"/>
    <mergeCell ref="Q1:Q2"/>
    <mergeCell ref="R1:R2"/>
    <mergeCell ref="S1:S2"/>
    <mergeCell ref="T1:T2"/>
  </mergeCells>
  <conditionalFormatting sqref="N4:AE57">
    <cfRule type="cellIs" dxfId="3" priority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6D902-8C6C-464E-B524-7A7DE707077B}">
  <dimension ref="A1:AE65"/>
  <sheetViews>
    <sheetView zoomScale="85" zoomScaleNormal="85" workbookViewId="0">
      <selection activeCell="H24" sqref="H24"/>
    </sheetView>
  </sheetViews>
  <sheetFormatPr defaultColWidth="9.75" defaultRowHeight="14.3" x14ac:dyDescent="0.25"/>
  <cols>
    <col min="1" max="1" width="12.125" style="2" bestFit="1" customWidth="1"/>
    <col min="2" max="2" width="27.25" style="1" customWidth="1"/>
    <col min="3" max="3" width="11" style="1" customWidth="1"/>
    <col min="4" max="4" width="11.75" style="1" customWidth="1"/>
    <col min="5" max="5" width="24.875" style="1" customWidth="1"/>
    <col min="6" max="6" width="9.125" style="26" customWidth="1"/>
    <col min="7" max="8" width="12.25" style="1" customWidth="1"/>
    <col min="9" max="9" width="14.875" style="1" customWidth="1"/>
    <col min="10" max="10" width="15.375" style="1" customWidth="1"/>
    <col min="11" max="11" width="11.25" style="6" customWidth="1"/>
    <col min="12" max="12" width="13.25" style="25" customWidth="1"/>
    <col min="13" max="13" width="12.625" style="4" customWidth="1"/>
    <col min="14" max="14" width="14.125" style="5" customWidth="1"/>
    <col min="15" max="15" width="14.25" style="5" customWidth="1"/>
    <col min="16" max="23" width="15.75" style="5" customWidth="1"/>
    <col min="24" max="31" width="15.75" style="2" customWidth="1"/>
    <col min="32" max="16384" width="9.75" style="2"/>
  </cols>
  <sheetData>
    <row r="1" spans="1:31" ht="38.75" customHeight="1" x14ac:dyDescent="0.25">
      <c r="A1" s="127" t="s">
        <v>56</v>
      </c>
      <c r="B1" s="128"/>
      <c r="C1" s="129" t="s">
        <v>31</v>
      </c>
      <c r="D1" s="130"/>
      <c r="E1" s="130"/>
      <c r="F1" s="130"/>
      <c r="G1" s="130"/>
      <c r="H1" s="130"/>
      <c r="I1" s="130"/>
      <c r="J1" s="131"/>
      <c r="K1" s="126" t="s">
        <v>37</v>
      </c>
      <c r="L1" s="126"/>
      <c r="M1" s="126"/>
      <c r="N1" s="120" t="s">
        <v>39</v>
      </c>
      <c r="O1" s="120" t="s">
        <v>39</v>
      </c>
      <c r="P1" s="120" t="s">
        <v>39</v>
      </c>
      <c r="Q1" s="120" t="s">
        <v>39</v>
      </c>
      <c r="R1" s="120" t="s">
        <v>39</v>
      </c>
      <c r="S1" s="120" t="s">
        <v>39</v>
      </c>
      <c r="T1" s="120" t="s">
        <v>39</v>
      </c>
      <c r="U1" s="120" t="s">
        <v>39</v>
      </c>
      <c r="V1" s="120" t="s">
        <v>39</v>
      </c>
      <c r="W1" s="120" t="s">
        <v>39</v>
      </c>
      <c r="X1" s="120" t="s">
        <v>39</v>
      </c>
      <c r="Y1" s="120" t="s">
        <v>39</v>
      </c>
      <c r="Z1" s="120" t="s">
        <v>39</v>
      </c>
      <c r="AA1" s="120" t="s">
        <v>39</v>
      </c>
      <c r="AB1" s="120" t="s">
        <v>39</v>
      </c>
      <c r="AC1" s="120" t="s">
        <v>39</v>
      </c>
      <c r="AD1" s="120" t="s">
        <v>39</v>
      </c>
      <c r="AE1" s="120" t="s">
        <v>39</v>
      </c>
    </row>
    <row r="2" spans="1:31" ht="21.75" customHeight="1" x14ac:dyDescent="0.25">
      <c r="A2" s="122" t="s">
        <v>70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3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</row>
    <row r="3" spans="1:31" s="3" customFormat="1" ht="30.1" customHeight="1" x14ac:dyDescent="0.2">
      <c r="A3" s="55" t="s">
        <v>24</v>
      </c>
      <c r="B3" s="55" t="s">
        <v>40</v>
      </c>
      <c r="C3" s="55" t="s">
        <v>38</v>
      </c>
      <c r="D3" s="55" t="s">
        <v>19</v>
      </c>
      <c r="E3" s="55" t="s">
        <v>41</v>
      </c>
      <c r="F3" s="55" t="s">
        <v>20</v>
      </c>
      <c r="G3" s="55" t="s">
        <v>21</v>
      </c>
      <c r="H3" s="55" t="s">
        <v>42</v>
      </c>
      <c r="I3" s="55" t="s">
        <v>43</v>
      </c>
      <c r="J3" s="55" t="s">
        <v>44</v>
      </c>
      <c r="K3" s="56" t="s">
        <v>3</v>
      </c>
      <c r="L3" s="21" t="s">
        <v>0</v>
      </c>
      <c r="M3" s="47" t="s">
        <v>2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1" customHeight="1" x14ac:dyDescent="0.25">
      <c r="A4" s="142" t="s">
        <v>32</v>
      </c>
      <c r="B4" s="145" t="s">
        <v>36</v>
      </c>
      <c r="C4" s="147">
        <v>1</v>
      </c>
      <c r="D4" s="98">
        <v>1</v>
      </c>
      <c r="E4" s="145" t="s">
        <v>15</v>
      </c>
      <c r="F4" s="99" t="s">
        <v>22</v>
      </c>
      <c r="G4" s="100" t="s">
        <v>29</v>
      </c>
      <c r="H4" s="100" t="s">
        <v>12</v>
      </c>
      <c r="I4" s="100" t="s">
        <v>14</v>
      </c>
      <c r="J4" s="101">
        <v>7.65</v>
      </c>
      <c r="K4" s="89">
        <f>0</f>
        <v>0</v>
      </c>
      <c r="L4" s="23">
        <f>K4-(SUM(N4:AE4))</f>
        <v>0</v>
      </c>
      <c r="M4" s="24" t="str">
        <f t="shared" ref="M4:M57" si="0">IF(L4&lt;0,"ATENÇÃO","OK")</f>
        <v>OK</v>
      </c>
      <c r="N4" s="57"/>
      <c r="O4" s="57"/>
      <c r="P4" s="57"/>
      <c r="Q4" s="58"/>
      <c r="R4" s="59"/>
      <c r="S4" s="57"/>
      <c r="T4" s="57"/>
      <c r="U4" s="60"/>
      <c r="V4" s="61"/>
      <c r="W4" s="62"/>
      <c r="X4" s="50"/>
      <c r="Y4" s="34"/>
      <c r="Z4" s="32"/>
      <c r="AA4" s="32"/>
      <c r="AB4" s="32"/>
      <c r="AC4" s="32"/>
      <c r="AD4" s="32"/>
      <c r="AE4" s="32"/>
    </row>
    <row r="5" spans="1:31" ht="30.1" customHeight="1" x14ac:dyDescent="0.25">
      <c r="A5" s="143"/>
      <c r="B5" s="146"/>
      <c r="C5" s="148"/>
      <c r="D5" s="102">
        <v>2</v>
      </c>
      <c r="E5" s="146"/>
      <c r="F5" s="69" t="s">
        <v>22</v>
      </c>
      <c r="G5" s="70" t="s">
        <v>30</v>
      </c>
      <c r="H5" s="70" t="s">
        <v>18</v>
      </c>
      <c r="I5" s="70" t="s">
        <v>14</v>
      </c>
      <c r="J5" s="101">
        <v>400</v>
      </c>
      <c r="K5" s="89">
        <f>0</f>
        <v>0</v>
      </c>
      <c r="L5" s="23">
        <f t="shared" ref="L5" si="1">K5-(SUM(N5:AE5))</f>
        <v>0</v>
      </c>
      <c r="M5" s="24" t="str">
        <f t="shared" si="0"/>
        <v>OK</v>
      </c>
      <c r="N5" s="57"/>
      <c r="O5" s="57"/>
      <c r="P5" s="57"/>
      <c r="Q5" s="58"/>
      <c r="R5" s="59"/>
      <c r="S5" s="59"/>
      <c r="T5" s="57"/>
      <c r="U5" s="57"/>
      <c r="V5" s="57"/>
      <c r="W5" s="62"/>
      <c r="X5" s="50"/>
      <c r="Y5" s="34"/>
      <c r="Z5" s="32"/>
      <c r="AA5" s="32"/>
      <c r="AB5" s="32"/>
      <c r="AC5" s="32"/>
      <c r="AD5" s="32"/>
      <c r="AE5" s="32"/>
    </row>
    <row r="6" spans="1:31" ht="30.1" customHeight="1" x14ac:dyDescent="0.25">
      <c r="A6" s="143"/>
      <c r="B6" s="149" t="s">
        <v>27</v>
      </c>
      <c r="C6" s="150">
        <v>5</v>
      </c>
      <c r="D6" s="103">
        <v>9</v>
      </c>
      <c r="E6" s="149" t="s">
        <v>23</v>
      </c>
      <c r="F6" s="95" t="s">
        <v>22</v>
      </c>
      <c r="G6" s="96" t="s">
        <v>29</v>
      </c>
      <c r="H6" s="96" t="s">
        <v>12</v>
      </c>
      <c r="I6" s="96" t="s">
        <v>14</v>
      </c>
      <c r="J6" s="104">
        <v>4.1500000000000004</v>
      </c>
      <c r="K6" s="89">
        <f>0</f>
        <v>0</v>
      </c>
      <c r="L6" s="23">
        <f>K6-(SUM(N6:AE6))</f>
        <v>0</v>
      </c>
      <c r="M6" s="24" t="str">
        <f t="shared" si="0"/>
        <v>OK</v>
      </c>
      <c r="N6" s="63"/>
      <c r="O6" s="57"/>
      <c r="P6" s="59"/>
      <c r="Q6" s="58"/>
      <c r="R6" s="59"/>
      <c r="S6" s="59"/>
      <c r="T6" s="57"/>
      <c r="U6" s="60"/>
      <c r="V6" s="61"/>
      <c r="W6" s="62"/>
      <c r="X6" s="50"/>
      <c r="Y6" s="34"/>
      <c r="Z6" s="32"/>
      <c r="AA6" s="32"/>
      <c r="AB6" s="32"/>
      <c r="AC6" s="32"/>
      <c r="AD6" s="32"/>
      <c r="AE6" s="32"/>
    </row>
    <row r="7" spans="1:31" ht="30.1" customHeight="1" x14ac:dyDescent="0.25">
      <c r="A7" s="144"/>
      <c r="B7" s="149"/>
      <c r="C7" s="150"/>
      <c r="D7" s="103">
        <v>10</v>
      </c>
      <c r="E7" s="149"/>
      <c r="F7" s="95" t="s">
        <v>22</v>
      </c>
      <c r="G7" s="96" t="s">
        <v>30</v>
      </c>
      <c r="H7" s="96" t="s">
        <v>18</v>
      </c>
      <c r="I7" s="96" t="s">
        <v>14</v>
      </c>
      <c r="J7" s="104">
        <v>699.26</v>
      </c>
      <c r="K7" s="89">
        <f>0</f>
        <v>0</v>
      </c>
      <c r="L7" s="23">
        <f t="shared" ref="L7" si="2">K7-(SUM(N7:AE7))</f>
        <v>0</v>
      </c>
      <c r="M7" s="24" t="str">
        <f t="shared" si="0"/>
        <v>OK</v>
      </c>
      <c r="N7" s="63"/>
      <c r="O7" s="57"/>
      <c r="P7" s="59"/>
      <c r="Q7" s="58"/>
      <c r="R7" s="59"/>
      <c r="S7" s="59"/>
      <c r="T7" s="57"/>
      <c r="U7" s="57"/>
      <c r="V7" s="57"/>
      <c r="W7" s="62"/>
      <c r="X7" s="50"/>
      <c r="Y7" s="34"/>
      <c r="Z7" s="32"/>
      <c r="AA7" s="32"/>
      <c r="AB7" s="32"/>
      <c r="AC7" s="32"/>
      <c r="AD7" s="32"/>
      <c r="AE7" s="32"/>
    </row>
    <row r="8" spans="1:31" ht="30.1" customHeight="1" x14ac:dyDescent="0.25">
      <c r="A8" s="142" t="s">
        <v>25</v>
      </c>
      <c r="B8" s="146" t="s">
        <v>34</v>
      </c>
      <c r="C8" s="148">
        <v>6</v>
      </c>
      <c r="D8" s="102">
        <v>11</v>
      </c>
      <c r="E8" s="146" t="s">
        <v>15</v>
      </c>
      <c r="F8" s="69" t="s">
        <v>22</v>
      </c>
      <c r="G8" s="70" t="s">
        <v>29</v>
      </c>
      <c r="H8" s="70" t="s">
        <v>12</v>
      </c>
      <c r="I8" s="70" t="s">
        <v>14</v>
      </c>
      <c r="J8" s="101">
        <v>7.84</v>
      </c>
      <c r="K8" s="89">
        <f>0</f>
        <v>0</v>
      </c>
      <c r="L8" s="23">
        <f>K8-(SUM(N8:AE8))</f>
        <v>0</v>
      </c>
      <c r="M8" s="24" t="str">
        <f t="shared" si="0"/>
        <v>OK</v>
      </c>
      <c r="N8" s="57"/>
      <c r="O8" s="57"/>
      <c r="P8" s="59"/>
      <c r="Q8" s="57"/>
      <c r="R8" s="57"/>
      <c r="S8" s="59"/>
      <c r="T8" s="57"/>
      <c r="U8" s="64"/>
      <c r="V8" s="61"/>
      <c r="W8" s="62"/>
      <c r="X8" s="50"/>
      <c r="Y8" s="34"/>
      <c r="Z8" s="32"/>
      <c r="AA8" s="32"/>
      <c r="AB8" s="32"/>
      <c r="AC8" s="32"/>
      <c r="AD8" s="32"/>
      <c r="AE8" s="32"/>
    </row>
    <row r="9" spans="1:31" ht="30.1" customHeight="1" x14ac:dyDescent="0.25">
      <c r="A9" s="143"/>
      <c r="B9" s="146"/>
      <c r="C9" s="148"/>
      <c r="D9" s="102">
        <v>12</v>
      </c>
      <c r="E9" s="146"/>
      <c r="F9" s="69" t="s">
        <v>22</v>
      </c>
      <c r="G9" s="70" t="s">
        <v>30</v>
      </c>
      <c r="H9" s="70" t="s">
        <v>18</v>
      </c>
      <c r="I9" s="70" t="s">
        <v>14</v>
      </c>
      <c r="J9" s="101">
        <v>1700</v>
      </c>
      <c r="K9" s="89">
        <f>0</f>
        <v>0</v>
      </c>
      <c r="L9" s="23">
        <f t="shared" ref="L9" si="3">K9-(SUM(N9:AE9))</f>
        <v>0</v>
      </c>
      <c r="M9" s="24" t="str">
        <f t="shared" si="0"/>
        <v>OK</v>
      </c>
      <c r="N9" s="57"/>
      <c r="O9" s="57"/>
      <c r="P9" s="59"/>
      <c r="Q9" s="57"/>
      <c r="R9" s="58"/>
      <c r="S9" s="59"/>
      <c r="T9" s="57"/>
      <c r="U9" s="65"/>
      <c r="V9" s="57"/>
      <c r="W9" s="62"/>
      <c r="X9" s="50"/>
      <c r="Y9" s="34"/>
      <c r="Z9" s="32"/>
      <c r="AA9" s="32"/>
      <c r="AB9" s="32"/>
      <c r="AC9" s="32"/>
      <c r="AD9" s="32"/>
      <c r="AE9" s="32"/>
    </row>
    <row r="10" spans="1:31" ht="30.1" customHeight="1" x14ac:dyDescent="0.25">
      <c r="A10" s="143"/>
      <c r="B10" s="149" t="s">
        <v>27</v>
      </c>
      <c r="C10" s="150">
        <v>7</v>
      </c>
      <c r="D10" s="103">
        <v>13</v>
      </c>
      <c r="E10" s="149" t="s">
        <v>16</v>
      </c>
      <c r="F10" s="95" t="s">
        <v>22</v>
      </c>
      <c r="G10" s="96" t="s">
        <v>29</v>
      </c>
      <c r="H10" s="96" t="s">
        <v>12</v>
      </c>
      <c r="I10" s="96" t="s">
        <v>14</v>
      </c>
      <c r="J10" s="104">
        <v>11</v>
      </c>
      <c r="K10" s="89">
        <f>0</f>
        <v>0</v>
      </c>
      <c r="L10" s="23">
        <f>K10-(SUM(N10:AE10))</f>
        <v>0</v>
      </c>
      <c r="M10" s="24" t="str">
        <f t="shared" si="0"/>
        <v>OK</v>
      </c>
      <c r="N10" s="57"/>
      <c r="O10" s="66"/>
      <c r="P10" s="57"/>
      <c r="Q10" s="58"/>
      <c r="R10" s="58"/>
      <c r="S10" s="59"/>
      <c r="T10" s="57"/>
      <c r="U10" s="60"/>
      <c r="V10" s="61"/>
      <c r="W10" s="62"/>
      <c r="X10" s="50"/>
      <c r="Y10" s="34"/>
      <c r="Z10" s="32"/>
      <c r="AA10" s="32"/>
      <c r="AB10" s="32"/>
      <c r="AC10" s="32"/>
      <c r="AD10" s="32"/>
      <c r="AE10" s="32"/>
    </row>
    <row r="11" spans="1:31" ht="30.1" customHeight="1" x14ac:dyDescent="0.25">
      <c r="A11" s="143"/>
      <c r="B11" s="149"/>
      <c r="C11" s="150"/>
      <c r="D11" s="103">
        <v>14</v>
      </c>
      <c r="E11" s="149"/>
      <c r="F11" s="95" t="s">
        <v>22</v>
      </c>
      <c r="G11" s="96" t="s">
        <v>30</v>
      </c>
      <c r="H11" s="96" t="s">
        <v>18</v>
      </c>
      <c r="I11" s="96" t="s">
        <v>14</v>
      </c>
      <c r="J11" s="104">
        <v>1828.57</v>
      </c>
      <c r="K11" s="89">
        <f>0</f>
        <v>0</v>
      </c>
      <c r="L11" s="23">
        <f t="shared" ref="L11" si="4">K11-(SUM(N11:AE11))</f>
        <v>0</v>
      </c>
      <c r="M11" s="24" t="str">
        <f t="shared" si="0"/>
        <v>OK</v>
      </c>
      <c r="N11" s="57"/>
      <c r="O11" s="66"/>
      <c r="P11" s="57"/>
      <c r="Q11" s="58"/>
      <c r="R11" s="58"/>
      <c r="S11" s="59"/>
      <c r="T11" s="57"/>
      <c r="U11" s="57"/>
      <c r="V11" s="57"/>
      <c r="W11" s="62"/>
      <c r="X11" s="50"/>
      <c r="Y11" s="34"/>
      <c r="Z11" s="32"/>
      <c r="AA11" s="32"/>
      <c r="AB11" s="32"/>
      <c r="AC11" s="32"/>
      <c r="AD11" s="32"/>
      <c r="AE11" s="32"/>
    </row>
    <row r="12" spans="1:31" ht="30.1" customHeight="1" x14ac:dyDescent="0.25">
      <c r="A12" s="143"/>
      <c r="B12" s="146" t="s">
        <v>27</v>
      </c>
      <c r="C12" s="148">
        <v>8</v>
      </c>
      <c r="D12" s="102">
        <v>15</v>
      </c>
      <c r="E12" s="146" t="s">
        <v>17</v>
      </c>
      <c r="F12" s="69" t="s">
        <v>22</v>
      </c>
      <c r="G12" s="70" t="s">
        <v>29</v>
      </c>
      <c r="H12" s="70" t="s">
        <v>12</v>
      </c>
      <c r="I12" s="70" t="s">
        <v>14</v>
      </c>
      <c r="J12" s="101">
        <v>18.399999999999999</v>
      </c>
      <c r="K12" s="89">
        <f>0</f>
        <v>0</v>
      </c>
      <c r="L12" s="23">
        <f>K12-(SUM(N12:AE12))</f>
        <v>0</v>
      </c>
      <c r="M12" s="24" t="str">
        <f t="shared" si="0"/>
        <v>OK</v>
      </c>
      <c r="N12" s="57"/>
      <c r="O12" s="66"/>
      <c r="P12" s="59"/>
      <c r="Q12" s="57"/>
      <c r="R12" s="58"/>
      <c r="S12" s="59"/>
      <c r="T12" s="57"/>
      <c r="U12" s="65"/>
      <c r="V12" s="61"/>
      <c r="W12" s="62"/>
      <c r="X12" s="50"/>
      <c r="Y12" s="34"/>
      <c r="Z12" s="32"/>
      <c r="AA12" s="32"/>
      <c r="AB12" s="32"/>
      <c r="AC12" s="32"/>
      <c r="AD12" s="32"/>
      <c r="AE12" s="32"/>
    </row>
    <row r="13" spans="1:31" ht="30.1" customHeight="1" x14ac:dyDescent="0.25">
      <c r="A13" s="143"/>
      <c r="B13" s="146"/>
      <c r="C13" s="148"/>
      <c r="D13" s="102">
        <v>16</v>
      </c>
      <c r="E13" s="146"/>
      <c r="F13" s="69" t="s">
        <v>22</v>
      </c>
      <c r="G13" s="70" t="s">
        <v>30</v>
      </c>
      <c r="H13" s="70" t="s">
        <v>18</v>
      </c>
      <c r="I13" s="70" t="s">
        <v>14</v>
      </c>
      <c r="J13" s="101">
        <v>2900</v>
      </c>
      <c r="K13" s="89">
        <f>0</f>
        <v>0</v>
      </c>
      <c r="L13" s="23">
        <f t="shared" ref="L13:L56" si="5">K13-(SUM(N13:AE13))</f>
        <v>0</v>
      </c>
      <c r="M13" s="24" t="str">
        <f t="shared" si="0"/>
        <v>OK</v>
      </c>
      <c r="N13" s="57"/>
      <c r="O13" s="66"/>
      <c r="P13" s="59"/>
      <c r="Q13" s="59"/>
      <c r="R13" s="59"/>
      <c r="S13" s="59"/>
      <c r="T13" s="57"/>
      <c r="U13" s="65"/>
      <c r="V13" s="57"/>
      <c r="W13" s="62"/>
      <c r="X13" s="50"/>
      <c r="Y13" s="34"/>
      <c r="Z13" s="32"/>
      <c r="AA13" s="32"/>
      <c r="AB13" s="32"/>
      <c r="AC13" s="32"/>
      <c r="AD13" s="32"/>
      <c r="AE13" s="32"/>
    </row>
    <row r="14" spans="1:31" s="7" customFormat="1" ht="30.1" customHeight="1" x14ac:dyDescent="0.25">
      <c r="A14" s="143"/>
      <c r="B14" s="149" t="s">
        <v>34</v>
      </c>
      <c r="C14" s="150">
        <v>9</v>
      </c>
      <c r="D14" s="103">
        <v>17</v>
      </c>
      <c r="E14" s="149" t="s">
        <v>13</v>
      </c>
      <c r="F14" s="95" t="s">
        <v>22</v>
      </c>
      <c r="G14" s="96" t="s">
        <v>29</v>
      </c>
      <c r="H14" s="96" t="s">
        <v>12</v>
      </c>
      <c r="I14" s="96" t="s">
        <v>14</v>
      </c>
      <c r="J14" s="104">
        <v>16.21</v>
      </c>
      <c r="K14" s="89">
        <f>0</f>
        <v>0</v>
      </c>
      <c r="L14" s="23">
        <f t="shared" ref="L14:L41" si="6">K14-(SUM(N14:AE14))</f>
        <v>0</v>
      </c>
      <c r="M14" s="24" t="str">
        <f t="shared" si="0"/>
        <v>OK</v>
      </c>
      <c r="N14" s="57"/>
      <c r="O14" s="57"/>
      <c r="P14" s="57"/>
      <c r="Q14" s="59"/>
      <c r="R14" s="57"/>
      <c r="S14" s="59"/>
      <c r="T14" s="59"/>
      <c r="U14" s="67"/>
      <c r="V14" s="57"/>
      <c r="W14" s="62"/>
      <c r="X14" s="50"/>
      <c r="Y14" s="34"/>
      <c r="Z14" s="32"/>
      <c r="AA14" s="32"/>
      <c r="AB14" s="32"/>
      <c r="AC14" s="32"/>
      <c r="AD14" s="32"/>
      <c r="AE14" s="32"/>
    </row>
    <row r="15" spans="1:31" s="7" customFormat="1" ht="30.1" customHeight="1" x14ac:dyDescent="0.25">
      <c r="A15" s="144"/>
      <c r="B15" s="149"/>
      <c r="C15" s="150"/>
      <c r="D15" s="103">
        <v>18</v>
      </c>
      <c r="E15" s="149"/>
      <c r="F15" s="95" t="s">
        <v>22</v>
      </c>
      <c r="G15" s="96" t="s">
        <v>30</v>
      </c>
      <c r="H15" s="96" t="s">
        <v>18</v>
      </c>
      <c r="I15" s="96" t="s">
        <v>14</v>
      </c>
      <c r="J15" s="104">
        <v>2650</v>
      </c>
      <c r="K15" s="89">
        <f>0</f>
        <v>0</v>
      </c>
      <c r="L15" s="23">
        <f t="shared" si="6"/>
        <v>0</v>
      </c>
      <c r="M15" s="24" t="str">
        <f t="shared" si="0"/>
        <v>OK</v>
      </c>
      <c r="N15" s="57"/>
      <c r="O15" s="57"/>
      <c r="P15" s="57"/>
      <c r="Q15" s="59"/>
      <c r="R15" s="57"/>
      <c r="S15" s="59"/>
      <c r="T15" s="59"/>
      <c r="U15" s="67"/>
      <c r="V15" s="57"/>
      <c r="W15" s="62"/>
      <c r="X15" s="50"/>
      <c r="Y15" s="34"/>
      <c r="Z15" s="32"/>
      <c r="AA15" s="32"/>
      <c r="AB15" s="32"/>
      <c r="AC15" s="32"/>
      <c r="AD15" s="32"/>
      <c r="AE15" s="32"/>
    </row>
    <row r="16" spans="1:31" s="7" customFormat="1" ht="30.1" customHeight="1" x14ac:dyDescent="0.25">
      <c r="A16" s="159" t="s">
        <v>33</v>
      </c>
      <c r="B16" s="146" t="s">
        <v>45</v>
      </c>
      <c r="C16" s="148">
        <v>10</v>
      </c>
      <c r="D16" s="102">
        <v>19</v>
      </c>
      <c r="E16" s="146" t="s">
        <v>15</v>
      </c>
      <c r="F16" s="69" t="s">
        <v>22</v>
      </c>
      <c r="G16" s="70" t="s">
        <v>29</v>
      </c>
      <c r="H16" s="70" t="s">
        <v>12</v>
      </c>
      <c r="I16" s="70" t="s">
        <v>14</v>
      </c>
      <c r="J16" s="101">
        <v>7.9</v>
      </c>
      <c r="K16" s="89">
        <f>0</f>
        <v>0</v>
      </c>
      <c r="L16" s="23">
        <f t="shared" si="6"/>
        <v>0</v>
      </c>
      <c r="M16" s="24" t="str">
        <f t="shared" si="0"/>
        <v>OK</v>
      </c>
      <c r="N16" s="57"/>
      <c r="O16" s="57"/>
      <c r="P16" s="59"/>
      <c r="Q16" s="59"/>
      <c r="R16" s="59"/>
      <c r="S16" s="59"/>
      <c r="T16" s="59"/>
      <c r="U16" s="67"/>
      <c r="V16" s="57"/>
      <c r="W16" s="62"/>
      <c r="X16" s="51"/>
      <c r="Y16" s="34"/>
      <c r="Z16" s="32"/>
      <c r="AA16" s="32"/>
      <c r="AB16" s="32"/>
      <c r="AC16" s="32"/>
      <c r="AD16" s="32"/>
      <c r="AE16" s="32"/>
    </row>
    <row r="17" spans="1:31" s="7" customFormat="1" ht="30.1" customHeight="1" x14ac:dyDescent="0.25">
      <c r="A17" s="160"/>
      <c r="B17" s="146"/>
      <c r="C17" s="148"/>
      <c r="D17" s="102">
        <v>20</v>
      </c>
      <c r="E17" s="146"/>
      <c r="F17" s="69" t="s">
        <v>22</v>
      </c>
      <c r="G17" s="70" t="s">
        <v>30</v>
      </c>
      <c r="H17" s="70" t="s">
        <v>18</v>
      </c>
      <c r="I17" s="70" t="s">
        <v>14</v>
      </c>
      <c r="J17" s="101">
        <v>1632.32</v>
      </c>
      <c r="K17" s="89">
        <f>0</f>
        <v>0</v>
      </c>
      <c r="L17" s="23">
        <f t="shared" si="6"/>
        <v>0</v>
      </c>
      <c r="M17" s="24" t="str">
        <f t="shared" si="0"/>
        <v>OK</v>
      </c>
      <c r="N17" s="57"/>
      <c r="O17" s="57"/>
      <c r="P17" s="59"/>
      <c r="Q17" s="59"/>
      <c r="R17" s="59"/>
      <c r="S17" s="59"/>
      <c r="T17" s="59"/>
      <c r="U17" s="67"/>
      <c r="V17" s="57"/>
      <c r="W17" s="62"/>
      <c r="X17" s="51"/>
      <c r="Y17" s="34"/>
      <c r="Z17" s="32"/>
      <c r="AA17" s="32"/>
      <c r="AB17" s="32"/>
      <c r="AC17" s="32"/>
      <c r="AD17" s="32"/>
      <c r="AE17" s="32"/>
    </row>
    <row r="18" spans="1:31" s="7" customFormat="1" ht="30.1" customHeight="1" x14ac:dyDescent="0.25">
      <c r="A18" s="160"/>
      <c r="B18" s="149" t="s">
        <v>45</v>
      </c>
      <c r="C18" s="150">
        <v>11</v>
      </c>
      <c r="D18" s="103">
        <v>21</v>
      </c>
      <c r="E18" s="149" t="s">
        <v>16</v>
      </c>
      <c r="F18" s="95" t="s">
        <v>22</v>
      </c>
      <c r="G18" s="96" t="s">
        <v>29</v>
      </c>
      <c r="H18" s="96" t="s">
        <v>12</v>
      </c>
      <c r="I18" s="96" t="s">
        <v>14</v>
      </c>
      <c r="J18" s="104">
        <v>8</v>
      </c>
      <c r="K18" s="89">
        <f>0</f>
        <v>0</v>
      </c>
      <c r="L18" s="23">
        <f t="shared" si="6"/>
        <v>0</v>
      </c>
      <c r="M18" s="24" t="str">
        <f t="shared" si="0"/>
        <v>OK</v>
      </c>
      <c r="N18" s="51"/>
      <c r="O18" s="51"/>
      <c r="P18" s="50"/>
      <c r="Q18" s="51"/>
      <c r="R18" s="50"/>
      <c r="S18" s="51"/>
      <c r="T18" s="50"/>
      <c r="U18" s="48"/>
      <c r="V18" s="51"/>
      <c r="W18" s="34"/>
      <c r="X18" s="50"/>
      <c r="Y18" s="34"/>
      <c r="Z18" s="32"/>
      <c r="AA18" s="32"/>
      <c r="AB18" s="32"/>
      <c r="AC18" s="32"/>
      <c r="AD18" s="32"/>
      <c r="AE18" s="32"/>
    </row>
    <row r="19" spans="1:31" s="7" customFormat="1" ht="30.1" customHeight="1" x14ac:dyDescent="0.25">
      <c r="A19" s="160"/>
      <c r="B19" s="149"/>
      <c r="C19" s="150"/>
      <c r="D19" s="103">
        <v>22</v>
      </c>
      <c r="E19" s="149"/>
      <c r="F19" s="95" t="s">
        <v>22</v>
      </c>
      <c r="G19" s="96" t="s">
        <v>30</v>
      </c>
      <c r="H19" s="96" t="s">
        <v>18</v>
      </c>
      <c r="I19" s="96" t="s">
        <v>14</v>
      </c>
      <c r="J19" s="104">
        <v>992.32</v>
      </c>
      <c r="K19" s="89">
        <f>0</f>
        <v>0</v>
      </c>
      <c r="L19" s="23">
        <f t="shared" si="6"/>
        <v>0</v>
      </c>
      <c r="M19" s="24" t="str">
        <f t="shared" si="0"/>
        <v>OK</v>
      </c>
      <c r="N19" s="51"/>
      <c r="O19" s="51"/>
      <c r="P19" s="50"/>
      <c r="Q19" s="51"/>
      <c r="R19" s="50"/>
      <c r="S19" s="51"/>
      <c r="T19" s="50"/>
      <c r="U19" s="48"/>
      <c r="V19" s="51"/>
      <c r="W19" s="34"/>
      <c r="X19" s="50"/>
      <c r="Y19" s="34"/>
      <c r="Z19" s="32"/>
      <c r="AA19" s="32"/>
      <c r="AB19" s="32"/>
      <c r="AC19" s="32"/>
      <c r="AD19" s="32"/>
      <c r="AE19" s="32"/>
    </row>
    <row r="20" spans="1:31" ht="30.1" customHeight="1" x14ac:dyDescent="0.25">
      <c r="A20" s="160"/>
      <c r="B20" s="146" t="s">
        <v>46</v>
      </c>
      <c r="C20" s="148">
        <v>12</v>
      </c>
      <c r="D20" s="102">
        <v>23</v>
      </c>
      <c r="E20" s="146" t="s">
        <v>17</v>
      </c>
      <c r="F20" s="69" t="s">
        <v>22</v>
      </c>
      <c r="G20" s="70" t="s">
        <v>29</v>
      </c>
      <c r="H20" s="70" t="s">
        <v>12</v>
      </c>
      <c r="I20" s="70" t="s">
        <v>14</v>
      </c>
      <c r="J20" s="101">
        <v>15.72</v>
      </c>
      <c r="K20" s="89">
        <f>0</f>
        <v>0</v>
      </c>
      <c r="L20" s="23">
        <f t="shared" ref="L20:L21" si="7">K20-(SUM(N20:AE20))</f>
        <v>0</v>
      </c>
      <c r="M20" s="24" t="str">
        <f t="shared" si="0"/>
        <v>OK</v>
      </c>
      <c r="N20" s="46"/>
      <c r="O20" s="46"/>
      <c r="P20" s="52"/>
      <c r="Q20" s="52"/>
      <c r="R20" s="52"/>
      <c r="S20" s="52"/>
      <c r="T20" s="52"/>
      <c r="U20" s="52"/>
      <c r="V20" s="52"/>
      <c r="W20" s="52"/>
      <c r="X20" s="49"/>
      <c r="Y20" s="49"/>
      <c r="Z20" s="49"/>
      <c r="AA20" s="49"/>
      <c r="AB20" s="49"/>
      <c r="AC20" s="49"/>
      <c r="AD20" s="49"/>
      <c r="AE20" s="49"/>
    </row>
    <row r="21" spans="1:31" ht="30.1" customHeight="1" x14ac:dyDescent="0.25">
      <c r="A21" s="160"/>
      <c r="B21" s="146"/>
      <c r="C21" s="148"/>
      <c r="D21" s="102">
        <v>24</v>
      </c>
      <c r="E21" s="146"/>
      <c r="F21" s="69" t="s">
        <v>22</v>
      </c>
      <c r="G21" s="70" t="s">
        <v>30</v>
      </c>
      <c r="H21" s="70" t="s">
        <v>18</v>
      </c>
      <c r="I21" s="70" t="s">
        <v>14</v>
      </c>
      <c r="J21" s="101">
        <v>2252.44</v>
      </c>
      <c r="K21" s="89">
        <f>0</f>
        <v>0</v>
      </c>
      <c r="L21" s="23">
        <f t="shared" si="7"/>
        <v>0</v>
      </c>
      <c r="M21" s="24" t="str">
        <f t="shared" si="0"/>
        <v>OK</v>
      </c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49"/>
      <c r="Y21" s="49"/>
      <c r="Z21" s="49"/>
      <c r="AA21" s="49"/>
      <c r="AB21" s="49"/>
      <c r="AC21" s="49"/>
      <c r="AD21" s="49"/>
      <c r="AE21" s="49"/>
    </row>
    <row r="22" spans="1:31" ht="30.1" customHeight="1" x14ac:dyDescent="0.25">
      <c r="A22" s="160"/>
      <c r="B22" s="149" t="s">
        <v>34</v>
      </c>
      <c r="C22" s="150">
        <v>13</v>
      </c>
      <c r="D22" s="103">
        <v>25</v>
      </c>
      <c r="E22" s="149" t="s">
        <v>13</v>
      </c>
      <c r="F22" s="95" t="s">
        <v>22</v>
      </c>
      <c r="G22" s="96" t="s">
        <v>29</v>
      </c>
      <c r="H22" s="96" t="s">
        <v>12</v>
      </c>
      <c r="I22" s="96" t="s">
        <v>14</v>
      </c>
      <c r="J22" s="104">
        <v>15.44</v>
      </c>
      <c r="K22" s="89">
        <f>0</f>
        <v>0</v>
      </c>
      <c r="L22" s="23">
        <f t="shared" si="6"/>
        <v>0</v>
      </c>
      <c r="M22" s="24" t="str">
        <f t="shared" si="0"/>
        <v>OK</v>
      </c>
      <c r="N22" s="46"/>
      <c r="O22" s="46"/>
      <c r="P22" s="52"/>
      <c r="Q22" s="52"/>
      <c r="R22" s="52"/>
      <c r="S22" s="52"/>
      <c r="T22" s="52"/>
      <c r="U22" s="52"/>
      <c r="V22" s="52"/>
      <c r="W22" s="52"/>
      <c r="X22" s="49"/>
      <c r="Y22" s="49"/>
      <c r="Z22" s="49"/>
      <c r="AA22" s="49"/>
      <c r="AB22" s="49"/>
      <c r="AC22" s="49"/>
      <c r="AD22" s="49"/>
      <c r="AE22" s="49"/>
    </row>
    <row r="23" spans="1:31" ht="30.1" customHeight="1" x14ac:dyDescent="0.25">
      <c r="A23" s="161"/>
      <c r="B23" s="149"/>
      <c r="C23" s="150"/>
      <c r="D23" s="103">
        <v>26</v>
      </c>
      <c r="E23" s="149"/>
      <c r="F23" s="95" t="s">
        <v>22</v>
      </c>
      <c r="G23" s="96" t="s">
        <v>30</v>
      </c>
      <c r="H23" s="96" t="s">
        <v>18</v>
      </c>
      <c r="I23" s="96" t="s">
        <v>14</v>
      </c>
      <c r="J23" s="104">
        <v>2650</v>
      </c>
      <c r="K23" s="89">
        <f>0</f>
        <v>0</v>
      </c>
      <c r="L23" s="23">
        <f t="shared" si="6"/>
        <v>0</v>
      </c>
      <c r="M23" s="24" t="str">
        <f t="shared" si="0"/>
        <v>OK</v>
      </c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49"/>
      <c r="Y23" s="49"/>
      <c r="Z23" s="49"/>
      <c r="AA23" s="49"/>
      <c r="AB23" s="49"/>
      <c r="AC23" s="49"/>
      <c r="AD23" s="49"/>
      <c r="AE23" s="49"/>
    </row>
    <row r="24" spans="1:31" s="7" customFormat="1" ht="30.1" customHeight="1" x14ac:dyDescent="0.25">
      <c r="A24" s="156" t="s">
        <v>26</v>
      </c>
      <c r="B24" s="125" t="s">
        <v>47</v>
      </c>
      <c r="C24" s="140">
        <v>14</v>
      </c>
      <c r="D24" s="86">
        <v>27</v>
      </c>
      <c r="E24" s="125" t="s">
        <v>15</v>
      </c>
      <c r="F24" s="77" t="s">
        <v>22</v>
      </c>
      <c r="G24" s="78" t="s">
        <v>29</v>
      </c>
      <c r="H24" s="78" t="s">
        <v>12</v>
      </c>
      <c r="I24" s="78" t="s">
        <v>14</v>
      </c>
      <c r="J24" s="75">
        <v>3.75</v>
      </c>
      <c r="K24" s="89">
        <f>25000</f>
        <v>25000</v>
      </c>
      <c r="L24" s="23">
        <f t="shared" si="6"/>
        <v>25000</v>
      </c>
      <c r="M24" s="24" t="str">
        <f t="shared" si="0"/>
        <v>OK</v>
      </c>
      <c r="N24" s="51"/>
      <c r="O24" s="51"/>
      <c r="P24" s="51"/>
      <c r="Q24" s="50"/>
      <c r="R24" s="51"/>
      <c r="S24" s="50"/>
      <c r="T24" s="50"/>
      <c r="U24" s="48"/>
      <c r="V24" s="51"/>
      <c r="W24" s="34"/>
      <c r="X24" s="50"/>
      <c r="Y24" s="34"/>
      <c r="Z24" s="32"/>
      <c r="AA24" s="32"/>
      <c r="AB24" s="32"/>
      <c r="AC24" s="32"/>
      <c r="AD24" s="32"/>
      <c r="AE24" s="32"/>
    </row>
    <row r="25" spans="1:31" s="7" customFormat="1" ht="30.1" customHeight="1" x14ac:dyDescent="0.25">
      <c r="A25" s="157"/>
      <c r="B25" s="125"/>
      <c r="C25" s="140"/>
      <c r="D25" s="86">
        <v>28</v>
      </c>
      <c r="E25" s="125"/>
      <c r="F25" s="77" t="s">
        <v>22</v>
      </c>
      <c r="G25" s="78" t="s">
        <v>30</v>
      </c>
      <c r="H25" s="78" t="s">
        <v>18</v>
      </c>
      <c r="I25" s="78" t="s">
        <v>14</v>
      </c>
      <c r="J25" s="75">
        <v>115</v>
      </c>
      <c r="K25" s="89">
        <f>10</f>
        <v>10</v>
      </c>
      <c r="L25" s="23">
        <f t="shared" si="6"/>
        <v>10</v>
      </c>
      <c r="M25" s="24" t="str">
        <f t="shared" si="0"/>
        <v>OK</v>
      </c>
      <c r="N25" s="51"/>
      <c r="O25" s="51"/>
      <c r="P25" s="51"/>
      <c r="Q25" s="50"/>
      <c r="R25" s="51"/>
      <c r="S25" s="50"/>
      <c r="T25" s="50"/>
      <c r="U25" s="48"/>
      <c r="V25" s="51"/>
      <c r="W25" s="34"/>
      <c r="X25" s="50"/>
      <c r="Y25" s="34"/>
      <c r="Z25" s="32"/>
      <c r="AA25" s="32"/>
      <c r="AB25" s="32"/>
      <c r="AC25" s="32"/>
      <c r="AD25" s="32"/>
      <c r="AE25" s="32"/>
    </row>
    <row r="26" spans="1:31" s="7" customFormat="1" ht="30.1" customHeight="1" x14ac:dyDescent="0.25">
      <c r="A26" s="157"/>
      <c r="B26" s="153" t="s">
        <v>28</v>
      </c>
      <c r="C26" s="154">
        <v>15</v>
      </c>
      <c r="D26" s="90">
        <v>29</v>
      </c>
      <c r="E26" s="153" t="s">
        <v>16</v>
      </c>
      <c r="F26" s="91" t="s">
        <v>22</v>
      </c>
      <c r="G26" s="92" t="s">
        <v>29</v>
      </c>
      <c r="H26" s="92" t="s">
        <v>12</v>
      </c>
      <c r="I26" s="92" t="s">
        <v>14</v>
      </c>
      <c r="J26" s="93">
        <v>5.9</v>
      </c>
      <c r="K26" s="89">
        <f>30000</f>
        <v>30000</v>
      </c>
      <c r="L26" s="23">
        <f t="shared" si="6"/>
        <v>30000</v>
      </c>
      <c r="M26" s="24" t="str">
        <f t="shared" si="0"/>
        <v>OK</v>
      </c>
      <c r="N26" s="51"/>
      <c r="O26" s="51"/>
      <c r="P26" s="50"/>
      <c r="Q26" s="50"/>
      <c r="R26" s="50"/>
      <c r="S26" s="50"/>
      <c r="T26" s="50"/>
      <c r="U26" s="48"/>
      <c r="V26" s="51"/>
      <c r="W26" s="34"/>
      <c r="X26" s="51"/>
      <c r="Y26" s="34"/>
      <c r="Z26" s="32"/>
      <c r="AA26" s="32"/>
      <c r="AB26" s="32"/>
      <c r="AC26" s="32"/>
      <c r="AD26" s="32"/>
      <c r="AE26" s="32"/>
    </row>
    <row r="27" spans="1:31" s="7" customFormat="1" ht="30.1" customHeight="1" x14ac:dyDescent="0.25">
      <c r="A27" s="157"/>
      <c r="B27" s="153"/>
      <c r="C27" s="154"/>
      <c r="D27" s="90">
        <v>30</v>
      </c>
      <c r="E27" s="153"/>
      <c r="F27" s="91" t="s">
        <v>22</v>
      </c>
      <c r="G27" s="92" t="s">
        <v>30</v>
      </c>
      <c r="H27" s="92" t="s">
        <v>18</v>
      </c>
      <c r="I27" s="92" t="s">
        <v>14</v>
      </c>
      <c r="J27" s="93">
        <v>600</v>
      </c>
      <c r="K27" s="89">
        <f>30</f>
        <v>30</v>
      </c>
      <c r="L27" s="23">
        <f t="shared" si="6"/>
        <v>30</v>
      </c>
      <c r="M27" s="24" t="str">
        <f t="shared" si="0"/>
        <v>OK</v>
      </c>
      <c r="N27" s="51"/>
      <c r="O27" s="51"/>
      <c r="P27" s="50"/>
      <c r="Q27" s="50"/>
      <c r="R27" s="50"/>
      <c r="S27" s="50"/>
      <c r="T27" s="50"/>
      <c r="U27" s="48"/>
      <c r="V27" s="51"/>
      <c r="W27" s="34"/>
      <c r="X27" s="51"/>
      <c r="Y27" s="34"/>
      <c r="Z27" s="32"/>
      <c r="AA27" s="32"/>
      <c r="AB27" s="32"/>
      <c r="AC27" s="32"/>
      <c r="AD27" s="32"/>
      <c r="AE27" s="32"/>
    </row>
    <row r="28" spans="1:31" s="7" customFormat="1" ht="30.1" customHeight="1" x14ac:dyDescent="0.25">
      <c r="A28" s="157"/>
      <c r="B28" s="125" t="s">
        <v>28</v>
      </c>
      <c r="C28" s="140">
        <v>16</v>
      </c>
      <c r="D28" s="86">
        <v>31</v>
      </c>
      <c r="E28" s="125" t="s">
        <v>17</v>
      </c>
      <c r="F28" s="77" t="s">
        <v>22</v>
      </c>
      <c r="G28" s="78" t="s">
        <v>29</v>
      </c>
      <c r="H28" s="78" t="s">
        <v>12</v>
      </c>
      <c r="I28" s="78" t="s">
        <v>14</v>
      </c>
      <c r="J28" s="75">
        <v>11.44</v>
      </c>
      <c r="K28" s="89">
        <f>25000</f>
        <v>25000</v>
      </c>
      <c r="L28" s="23">
        <f t="shared" si="6"/>
        <v>25000</v>
      </c>
      <c r="M28" s="24" t="str">
        <f t="shared" si="0"/>
        <v>OK</v>
      </c>
      <c r="N28" s="51"/>
      <c r="O28" s="51"/>
      <c r="P28" s="50"/>
      <c r="Q28" s="51"/>
      <c r="R28" s="50"/>
      <c r="S28" s="51"/>
      <c r="T28" s="50"/>
      <c r="U28" s="48"/>
      <c r="V28" s="51"/>
      <c r="W28" s="34"/>
      <c r="X28" s="50"/>
      <c r="Y28" s="34"/>
      <c r="Z28" s="32"/>
      <c r="AA28" s="32"/>
      <c r="AB28" s="32"/>
      <c r="AC28" s="32"/>
      <c r="AD28" s="32"/>
      <c r="AE28" s="32"/>
    </row>
    <row r="29" spans="1:31" s="7" customFormat="1" ht="30.1" customHeight="1" x14ac:dyDescent="0.25">
      <c r="A29" s="157"/>
      <c r="B29" s="125"/>
      <c r="C29" s="140"/>
      <c r="D29" s="86">
        <v>32</v>
      </c>
      <c r="E29" s="125"/>
      <c r="F29" s="77" t="s">
        <v>22</v>
      </c>
      <c r="G29" s="78" t="s">
        <v>30</v>
      </c>
      <c r="H29" s="78" t="s">
        <v>18</v>
      </c>
      <c r="I29" s="78" t="s">
        <v>14</v>
      </c>
      <c r="J29" s="75">
        <v>800</v>
      </c>
      <c r="K29" s="89">
        <f>10</f>
        <v>10</v>
      </c>
      <c r="L29" s="23">
        <f t="shared" si="6"/>
        <v>10</v>
      </c>
      <c r="M29" s="24" t="str">
        <f t="shared" si="0"/>
        <v>OK</v>
      </c>
      <c r="N29" s="51"/>
      <c r="O29" s="51"/>
      <c r="P29" s="50"/>
      <c r="Q29" s="51"/>
      <c r="R29" s="50"/>
      <c r="S29" s="51"/>
      <c r="T29" s="50"/>
      <c r="U29" s="48"/>
      <c r="V29" s="51"/>
      <c r="W29" s="34"/>
      <c r="X29" s="50"/>
      <c r="Y29" s="34"/>
      <c r="Z29" s="32"/>
      <c r="AA29" s="32"/>
      <c r="AB29" s="32"/>
      <c r="AC29" s="32"/>
      <c r="AD29" s="32"/>
      <c r="AE29" s="32"/>
    </row>
    <row r="30" spans="1:31" ht="30.1" customHeight="1" x14ac:dyDescent="0.25">
      <c r="A30" s="157"/>
      <c r="B30" s="153" t="s">
        <v>48</v>
      </c>
      <c r="C30" s="154">
        <v>17</v>
      </c>
      <c r="D30" s="90">
        <v>33</v>
      </c>
      <c r="E30" s="153" t="s">
        <v>13</v>
      </c>
      <c r="F30" s="91" t="s">
        <v>22</v>
      </c>
      <c r="G30" s="92" t="s">
        <v>29</v>
      </c>
      <c r="H30" s="92" t="s">
        <v>12</v>
      </c>
      <c r="I30" s="92" t="s">
        <v>14</v>
      </c>
      <c r="J30" s="93">
        <v>10.25</v>
      </c>
      <c r="K30" s="89">
        <f>25000</f>
        <v>25000</v>
      </c>
      <c r="L30" s="23">
        <f t="shared" si="6"/>
        <v>25000</v>
      </c>
      <c r="M30" s="24" t="str">
        <f t="shared" si="0"/>
        <v>OK</v>
      </c>
      <c r="N30" s="46"/>
      <c r="O30" s="46"/>
      <c r="P30" s="52"/>
      <c r="Q30" s="52"/>
      <c r="R30" s="52"/>
      <c r="S30" s="52"/>
      <c r="T30" s="52"/>
      <c r="U30" s="52"/>
      <c r="V30" s="52"/>
      <c r="W30" s="52"/>
      <c r="X30" s="49"/>
      <c r="Y30" s="49"/>
      <c r="Z30" s="49"/>
      <c r="AA30" s="49"/>
      <c r="AB30" s="49"/>
      <c r="AC30" s="49"/>
      <c r="AD30" s="49"/>
      <c r="AE30" s="49"/>
    </row>
    <row r="31" spans="1:31" ht="30.1" customHeight="1" x14ac:dyDescent="0.25">
      <c r="A31" s="158"/>
      <c r="B31" s="153"/>
      <c r="C31" s="154"/>
      <c r="D31" s="90">
        <v>34</v>
      </c>
      <c r="E31" s="153"/>
      <c r="F31" s="91" t="s">
        <v>22</v>
      </c>
      <c r="G31" s="92" t="s">
        <v>30</v>
      </c>
      <c r="H31" s="92" t="s">
        <v>18</v>
      </c>
      <c r="I31" s="92" t="s">
        <v>14</v>
      </c>
      <c r="J31" s="93">
        <v>750</v>
      </c>
      <c r="K31" s="89">
        <f>25</f>
        <v>25</v>
      </c>
      <c r="L31" s="23">
        <f t="shared" si="6"/>
        <v>25</v>
      </c>
      <c r="M31" s="24" t="str">
        <f t="shared" si="0"/>
        <v>OK</v>
      </c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49"/>
      <c r="Y31" s="49"/>
      <c r="Z31" s="49"/>
      <c r="AA31" s="49"/>
      <c r="AB31" s="49"/>
      <c r="AC31" s="49"/>
      <c r="AD31" s="49"/>
      <c r="AE31" s="49"/>
    </row>
    <row r="32" spans="1:31" ht="30.1" customHeight="1" x14ac:dyDescent="0.25">
      <c r="A32" s="117" t="s">
        <v>35</v>
      </c>
      <c r="B32" s="114" t="s">
        <v>49</v>
      </c>
      <c r="C32" s="115">
        <v>18</v>
      </c>
      <c r="D32" s="84">
        <v>35</v>
      </c>
      <c r="E32" s="114" t="s">
        <v>15</v>
      </c>
      <c r="F32" s="69" t="s">
        <v>22</v>
      </c>
      <c r="G32" s="70" t="s">
        <v>29</v>
      </c>
      <c r="H32" s="70" t="s">
        <v>12</v>
      </c>
      <c r="I32" s="70" t="s">
        <v>14</v>
      </c>
      <c r="J32" s="68">
        <v>9.19</v>
      </c>
      <c r="K32" s="89">
        <f>0</f>
        <v>0</v>
      </c>
      <c r="L32" s="23">
        <f t="shared" si="6"/>
        <v>0</v>
      </c>
      <c r="M32" s="24" t="str">
        <f t="shared" si="0"/>
        <v>OK</v>
      </c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49"/>
      <c r="Y32" s="49"/>
      <c r="Z32" s="49"/>
      <c r="AA32" s="49"/>
      <c r="AB32" s="49"/>
      <c r="AC32" s="49"/>
      <c r="AD32" s="49"/>
      <c r="AE32" s="49"/>
    </row>
    <row r="33" spans="1:31" ht="30.1" customHeight="1" x14ac:dyDescent="0.25">
      <c r="A33" s="118"/>
      <c r="B33" s="114"/>
      <c r="C33" s="115"/>
      <c r="D33" s="84">
        <v>36</v>
      </c>
      <c r="E33" s="114"/>
      <c r="F33" s="69" t="s">
        <v>22</v>
      </c>
      <c r="G33" s="70" t="s">
        <v>30</v>
      </c>
      <c r="H33" s="70" t="s">
        <v>18</v>
      </c>
      <c r="I33" s="70" t="s">
        <v>14</v>
      </c>
      <c r="J33" s="68">
        <v>1698.99</v>
      </c>
      <c r="K33" s="89">
        <f>0</f>
        <v>0</v>
      </c>
      <c r="L33" s="23">
        <f t="shared" si="6"/>
        <v>0</v>
      </c>
      <c r="M33" s="24" t="str">
        <f t="shared" si="0"/>
        <v>OK</v>
      </c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49"/>
      <c r="Y33" s="49"/>
      <c r="Z33" s="49"/>
      <c r="AA33" s="49"/>
      <c r="AB33" s="49"/>
      <c r="AC33" s="49"/>
      <c r="AD33" s="49"/>
      <c r="AE33" s="49"/>
    </row>
    <row r="34" spans="1:31" ht="30.1" customHeight="1" x14ac:dyDescent="0.25">
      <c r="A34" s="118"/>
      <c r="B34" s="151" t="s">
        <v>48</v>
      </c>
      <c r="C34" s="152">
        <v>19</v>
      </c>
      <c r="D34" s="94">
        <v>37</v>
      </c>
      <c r="E34" s="151" t="s">
        <v>17</v>
      </c>
      <c r="F34" s="95" t="s">
        <v>22</v>
      </c>
      <c r="G34" s="96" t="s">
        <v>29</v>
      </c>
      <c r="H34" s="96" t="s">
        <v>12</v>
      </c>
      <c r="I34" s="96" t="s">
        <v>14</v>
      </c>
      <c r="J34" s="97">
        <v>15.2</v>
      </c>
      <c r="K34" s="89">
        <f>0</f>
        <v>0</v>
      </c>
      <c r="L34" s="23">
        <f t="shared" si="6"/>
        <v>0</v>
      </c>
      <c r="M34" s="24" t="str">
        <f t="shared" si="0"/>
        <v>OK</v>
      </c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49"/>
      <c r="Y34" s="49"/>
      <c r="Z34" s="49"/>
      <c r="AA34" s="49"/>
      <c r="AB34" s="49"/>
      <c r="AC34" s="49"/>
      <c r="AD34" s="49"/>
      <c r="AE34" s="49"/>
    </row>
    <row r="35" spans="1:31" ht="30.1" customHeight="1" x14ac:dyDescent="0.25">
      <c r="A35" s="119"/>
      <c r="B35" s="151"/>
      <c r="C35" s="155"/>
      <c r="D35" s="94">
        <v>38</v>
      </c>
      <c r="E35" s="151"/>
      <c r="F35" s="95" t="s">
        <v>22</v>
      </c>
      <c r="G35" s="96" t="s">
        <v>30</v>
      </c>
      <c r="H35" s="96" t="s">
        <v>18</v>
      </c>
      <c r="I35" s="96" t="s">
        <v>14</v>
      </c>
      <c r="J35" s="97">
        <v>1000</v>
      </c>
      <c r="K35" s="89">
        <f>0</f>
        <v>0</v>
      </c>
      <c r="L35" s="23">
        <f t="shared" si="6"/>
        <v>0</v>
      </c>
      <c r="M35" s="24" t="str">
        <f t="shared" si="0"/>
        <v>OK</v>
      </c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49"/>
      <c r="Y35" s="49"/>
      <c r="Z35" s="49"/>
      <c r="AA35" s="49"/>
      <c r="AB35" s="49"/>
      <c r="AC35" s="49"/>
      <c r="AD35" s="49"/>
      <c r="AE35" s="49"/>
    </row>
    <row r="36" spans="1:31" ht="30.1" customHeight="1" x14ac:dyDescent="0.25">
      <c r="A36" s="117" t="s">
        <v>50</v>
      </c>
      <c r="B36" s="114" t="s">
        <v>51</v>
      </c>
      <c r="C36" s="115">
        <v>20</v>
      </c>
      <c r="D36" s="84">
        <v>39</v>
      </c>
      <c r="E36" s="114" t="s">
        <v>15</v>
      </c>
      <c r="F36" s="69" t="s">
        <v>22</v>
      </c>
      <c r="G36" s="70" t="s">
        <v>29</v>
      </c>
      <c r="H36" s="70" t="s">
        <v>12</v>
      </c>
      <c r="I36" s="70" t="s">
        <v>14</v>
      </c>
      <c r="J36" s="68">
        <v>9.16</v>
      </c>
      <c r="K36" s="89">
        <f>0</f>
        <v>0</v>
      </c>
      <c r="L36" s="23">
        <f t="shared" si="6"/>
        <v>0</v>
      </c>
      <c r="M36" s="24" t="str">
        <f t="shared" si="0"/>
        <v>OK</v>
      </c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49"/>
      <c r="Y36" s="49"/>
      <c r="Z36" s="49"/>
      <c r="AA36" s="49"/>
      <c r="AB36" s="49"/>
      <c r="AC36" s="49"/>
      <c r="AD36" s="49"/>
      <c r="AE36" s="49"/>
    </row>
    <row r="37" spans="1:31" ht="30.1" customHeight="1" x14ac:dyDescent="0.25">
      <c r="A37" s="118"/>
      <c r="B37" s="114"/>
      <c r="C37" s="116"/>
      <c r="D37" s="84">
        <v>40</v>
      </c>
      <c r="E37" s="114"/>
      <c r="F37" s="69" t="s">
        <v>22</v>
      </c>
      <c r="G37" s="70" t="s">
        <v>30</v>
      </c>
      <c r="H37" s="70" t="s">
        <v>18</v>
      </c>
      <c r="I37" s="70" t="s">
        <v>14</v>
      </c>
      <c r="J37" s="68">
        <v>1700</v>
      </c>
      <c r="K37" s="89">
        <f>0</f>
        <v>0</v>
      </c>
      <c r="L37" s="23">
        <f t="shared" si="6"/>
        <v>0</v>
      </c>
      <c r="M37" s="24" t="str">
        <f t="shared" si="0"/>
        <v>OK</v>
      </c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49"/>
      <c r="Y37" s="49"/>
      <c r="Z37" s="49"/>
      <c r="AA37" s="49"/>
      <c r="AB37" s="49"/>
      <c r="AC37" s="49"/>
      <c r="AD37" s="49"/>
      <c r="AE37" s="49"/>
    </row>
    <row r="38" spans="1:31" ht="30.1" customHeight="1" x14ac:dyDescent="0.25">
      <c r="A38" s="118"/>
      <c r="B38" s="151" t="s">
        <v>51</v>
      </c>
      <c r="C38" s="152">
        <v>21</v>
      </c>
      <c r="D38" s="94">
        <v>41</v>
      </c>
      <c r="E38" s="151" t="s">
        <v>16</v>
      </c>
      <c r="F38" s="95" t="s">
        <v>22</v>
      </c>
      <c r="G38" s="96" t="s">
        <v>29</v>
      </c>
      <c r="H38" s="96" t="s">
        <v>12</v>
      </c>
      <c r="I38" s="96" t="s">
        <v>14</v>
      </c>
      <c r="J38" s="97">
        <v>13.05</v>
      </c>
      <c r="K38" s="89">
        <f>0</f>
        <v>0</v>
      </c>
      <c r="L38" s="23">
        <f t="shared" si="6"/>
        <v>0</v>
      </c>
      <c r="M38" s="24" t="str">
        <f t="shared" si="0"/>
        <v>OK</v>
      </c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49"/>
      <c r="Y38" s="49"/>
      <c r="Z38" s="49"/>
      <c r="AA38" s="49"/>
      <c r="AB38" s="49"/>
      <c r="AC38" s="49"/>
      <c r="AD38" s="49"/>
      <c r="AE38" s="49"/>
    </row>
    <row r="39" spans="1:31" ht="30.1" customHeight="1" x14ac:dyDescent="0.25">
      <c r="A39" s="118"/>
      <c r="B39" s="151"/>
      <c r="C39" s="155"/>
      <c r="D39" s="94">
        <v>42</v>
      </c>
      <c r="E39" s="151"/>
      <c r="F39" s="95" t="s">
        <v>22</v>
      </c>
      <c r="G39" s="96" t="s">
        <v>30</v>
      </c>
      <c r="H39" s="96" t="s">
        <v>18</v>
      </c>
      <c r="I39" s="96" t="s">
        <v>14</v>
      </c>
      <c r="J39" s="97">
        <v>2100</v>
      </c>
      <c r="K39" s="89">
        <f>0</f>
        <v>0</v>
      </c>
      <c r="L39" s="23">
        <f t="shared" si="6"/>
        <v>0</v>
      </c>
      <c r="M39" s="24" t="str">
        <f t="shared" si="0"/>
        <v>OK</v>
      </c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49"/>
      <c r="Y39" s="49"/>
      <c r="Z39" s="49"/>
      <c r="AA39" s="49"/>
      <c r="AB39" s="49"/>
      <c r="AC39" s="49"/>
      <c r="AD39" s="49"/>
      <c r="AE39" s="49"/>
    </row>
    <row r="40" spans="1:31" ht="30.1" customHeight="1" x14ac:dyDescent="0.25">
      <c r="A40" s="118"/>
      <c r="B40" s="114" t="s">
        <v>28</v>
      </c>
      <c r="C40" s="115">
        <v>22</v>
      </c>
      <c r="D40" s="84">
        <v>43</v>
      </c>
      <c r="E40" s="114" t="s">
        <v>17</v>
      </c>
      <c r="F40" s="69" t="s">
        <v>22</v>
      </c>
      <c r="G40" s="70" t="s">
        <v>29</v>
      </c>
      <c r="H40" s="70" t="s">
        <v>12</v>
      </c>
      <c r="I40" s="70" t="s">
        <v>14</v>
      </c>
      <c r="J40" s="68">
        <v>17.420000000000002</v>
      </c>
      <c r="K40" s="89">
        <f>0</f>
        <v>0</v>
      </c>
      <c r="L40" s="23">
        <f t="shared" si="6"/>
        <v>0</v>
      </c>
      <c r="M40" s="24" t="str">
        <f t="shared" si="0"/>
        <v>OK</v>
      </c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49"/>
      <c r="Y40" s="49"/>
      <c r="Z40" s="49"/>
      <c r="AA40" s="49"/>
      <c r="AB40" s="49"/>
      <c r="AC40" s="49"/>
      <c r="AD40" s="49"/>
      <c r="AE40" s="49"/>
    </row>
    <row r="41" spans="1:31" ht="30.1" customHeight="1" x14ac:dyDescent="0.25">
      <c r="A41" s="118"/>
      <c r="B41" s="114"/>
      <c r="C41" s="116"/>
      <c r="D41" s="84">
        <v>44</v>
      </c>
      <c r="E41" s="114"/>
      <c r="F41" s="69" t="s">
        <v>22</v>
      </c>
      <c r="G41" s="70" t="s">
        <v>30</v>
      </c>
      <c r="H41" s="70" t="s">
        <v>18</v>
      </c>
      <c r="I41" s="70" t="s">
        <v>14</v>
      </c>
      <c r="J41" s="68">
        <v>1500</v>
      </c>
      <c r="K41" s="89">
        <f>0</f>
        <v>0</v>
      </c>
      <c r="L41" s="23">
        <f t="shared" si="6"/>
        <v>0</v>
      </c>
      <c r="M41" s="24" t="str">
        <f t="shared" si="0"/>
        <v>OK</v>
      </c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49"/>
      <c r="Y41" s="49"/>
      <c r="Z41" s="49"/>
      <c r="AA41" s="49"/>
      <c r="AB41" s="49"/>
      <c r="AC41" s="49"/>
      <c r="AD41" s="49"/>
      <c r="AE41" s="49"/>
    </row>
    <row r="42" spans="1:31" s="7" customFormat="1" ht="30.1" customHeight="1" x14ac:dyDescent="0.25">
      <c r="A42" s="118"/>
      <c r="B42" s="151" t="s">
        <v>52</v>
      </c>
      <c r="C42" s="152">
        <v>23</v>
      </c>
      <c r="D42" s="94">
        <v>45</v>
      </c>
      <c r="E42" s="151" t="s">
        <v>13</v>
      </c>
      <c r="F42" s="95" t="s">
        <v>22</v>
      </c>
      <c r="G42" s="96" t="s">
        <v>29</v>
      </c>
      <c r="H42" s="96" t="s">
        <v>12</v>
      </c>
      <c r="I42" s="96" t="s">
        <v>14</v>
      </c>
      <c r="J42" s="97">
        <v>16.2</v>
      </c>
      <c r="K42" s="89">
        <f>0</f>
        <v>0</v>
      </c>
      <c r="L42" s="23">
        <f t="shared" si="5"/>
        <v>0</v>
      </c>
      <c r="M42" s="24" t="str">
        <f t="shared" si="0"/>
        <v>OK</v>
      </c>
      <c r="N42" s="51"/>
      <c r="O42" s="51"/>
      <c r="P42" s="51"/>
      <c r="Q42" s="50"/>
      <c r="R42" s="51"/>
      <c r="S42" s="50"/>
      <c r="T42" s="50"/>
      <c r="U42" s="48"/>
      <c r="V42" s="51"/>
      <c r="W42" s="34"/>
      <c r="X42" s="50"/>
      <c r="Y42" s="34"/>
      <c r="Z42" s="32"/>
      <c r="AA42" s="32"/>
      <c r="AB42" s="32"/>
      <c r="AC42" s="32"/>
      <c r="AD42" s="32"/>
      <c r="AE42" s="32"/>
    </row>
    <row r="43" spans="1:31" s="7" customFormat="1" ht="30.1" customHeight="1" x14ac:dyDescent="0.25">
      <c r="A43" s="118"/>
      <c r="B43" s="151"/>
      <c r="C43" s="155"/>
      <c r="D43" s="94">
        <v>46</v>
      </c>
      <c r="E43" s="151"/>
      <c r="F43" s="95" t="s">
        <v>22</v>
      </c>
      <c r="G43" s="96" t="s">
        <v>30</v>
      </c>
      <c r="H43" s="96" t="s">
        <v>18</v>
      </c>
      <c r="I43" s="96" t="s">
        <v>14</v>
      </c>
      <c r="J43" s="97">
        <v>2648</v>
      </c>
      <c r="K43" s="89">
        <f>0</f>
        <v>0</v>
      </c>
      <c r="L43" s="23">
        <f t="shared" si="5"/>
        <v>0</v>
      </c>
      <c r="M43" s="24" t="str">
        <f t="shared" si="0"/>
        <v>OK</v>
      </c>
      <c r="N43" s="51"/>
      <c r="O43" s="51"/>
      <c r="P43" s="51"/>
      <c r="Q43" s="50"/>
      <c r="R43" s="51"/>
      <c r="S43" s="50"/>
      <c r="T43" s="50"/>
      <c r="U43" s="48"/>
      <c r="V43" s="51"/>
      <c r="W43" s="34"/>
      <c r="X43" s="50"/>
      <c r="Y43" s="34"/>
      <c r="Z43" s="32"/>
      <c r="AA43" s="32"/>
      <c r="AB43" s="32"/>
      <c r="AC43" s="32"/>
      <c r="AD43" s="32"/>
      <c r="AE43" s="32"/>
    </row>
    <row r="44" spans="1:31" s="7" customFormat="1" ht="30.1" customHeight="1" x14ac:dyDescent="0.25">
      <c r="A44" s="118"/>
      <c r="B44" s="114" t="s">
        <v>53</v>
      </c>
      <c r="C44" s="115">
        <v>24</v>
      </c>
      <c r="D44" s="84">
        <v>47</v>
      </c>
      <c r="E44" s="114" t="s">
        <v>54</v>
      </c>
      <c r="F44" s="69" t="s">
        <v>22</v>
      </c>
      <c r="G44" s="70" t="s">
        <v>29</v>
      </c>
      <c r="H44" s="70" t="s">
        <v>12</v>
      </c>
      <c r="I44" s="70" t="s">
        <v>14</v>
      </c>
      <c r="J44" s="68">
        <v>17.09</v>
      </c>
      <c r="K44" s="89">
        <f>0</f>
        <v>0</v>
      </c>
      <c r="L44" s="23">
        <f t="shared" si="5"/>
        <v>0</v>
      </c>
      <c r="M44" s="24" t="str">
        <f t="shared" si="0"/>
        <v>OK</v>
      </c>
      <c r="N44" s="51"/>
      <c r="O44" s="51"/>
      <c r="P44" s="50"/>
      <c r="Q44" s="50"/>
      <c r="R44" s="50"/>
      <c r="S44" s="50"/>
      <c r="T44" s="50"/>
      <c r="U44" s="48"/>
      <c r="V44" s="51"/>
      <c r="W44" s="34"/>
      <c r="X44" s="51"/>
      <c r="Y44" s="34"/>
      <c r="Z44" s="32"/>
      <c r="AA44" s="32"/>
      <c r="AB44" s="32"/>
      <c r="AC44" s="32"/>
      <c r="AD44" s="32"/>
      <c r="AE44" s="32"/>
    </row>
    <row r="45" spans="1:31" s="7" customFormat="1" ht="30.1" customHeight="1" x14ac:dyDescent="0.25">
      <c r="A45" s="118"/>
      <c r="B45" s="114"/>
      <c r="C45" s="116"/>
      <c r="D45" s="84">
        <v>48</v>
      </c>
      <c r="E45" s="114"/>
      <c r="F45" s="69" t="s">
        <v>22</v>
      </c>
      <c r="G45" s="70" t="s">
        <v>30</v>
      </c>
      <c r="H45" s="70" t="s">
        <v>18</v>
      </c>
      <c r="I45" s="70" t="s">
        <v>14</v>
      </c>
      <c r="J45" s="68">
        <v>2674</v>
      </c>
      <c r="K45" s="89">
        <f>0</f>
        <v>0</v>
      </c>
      <c r="L45" s="23">
        <f t="shared" si="5"/>
        <v>0</v>
      </c>
      <c r="M45" s="24" t="str">
        <f t="shared" si="0"/>
        <v>OK</v>
      </c>
      <c r="N45" s="51"/>
      <c r="O45" s="51"/>
      <c r="P45" s="50"/>
      <c r="Q45" s="50"/>
      <c r="R45" s="50"/>
      <c r="S45" s="50"/>
      <c r="T45" s="50"/>
      <c r="U45" s="48"/>
      <c r="V45" s="51"/>
      <c r="W45" s="34"/>
      <c r="X45" s="51"/>
      <c r="Y45" s="34"/>
      <c r="Z45" s="32"/>
      <c r="AA45" s="32"/>
      <c r="AB45" s="32"/>
      <c r="AC45" s="32"/>
      <c r="AD45" s="32"/>
      <c r="AE45" s="32"/>
    </row>
    <row r="46" spans="1:31" s="7" customFormat="1" ht="30.1" customHeight="1" x14ac:dyDescent="0.25">
      <c r="A46" s="118"/>
      <c r="B46" s="151" t="s">
        <v>52</v>
      </c>
      <c r="C46" s="152">
        <v>25</v>
      </c>
      <c r="D46" s="94">
        <v>49</v>
      </c>
      <c r="E46" s="151" t="s">
        <v>23</v>
      </c>
      <c r="F46" s="95" t="s">
        <v>22</v>
      </c>
      <c r="G46" s="96" t="s">
        <v>29</v>
      </c>
      <c r="H46" s="96" t="s">
        <v>12</v>
      </c>
      <c r="I46" s="96" t="s">
        <v>14</v>
      </c>
      <c r="J46" s="97">
        <v>6.93</v>
      </c>
      <c r="K46" s="89">
        <f>0</f>
        <v>0</v>
      </c>
      <c r="L46" s="23">
        <f t="shared" si="5"/>
        <v>0</v>
      </c>
      <c r="M46" s="24" t="str">
        <f t="shared" si="0"/>
        <v>OK</v>
      </c>
      <c r="N46" s="51"/>
      <c r="O46" s="51"/>
      <c r="P46" s="50"/>
      <c r="Q46" s="51"/>
      <c r="R46" s="50"/>
      <c r="S46" s="51"/>
      <c r="T46" s="50"/>
      <c r="U46" s="48"/>
      <c r="V46" s="51"/>
      <c r="W46" s="34"/>
      <c r="X46" s="50"/>
      <c r="Y46" s="34"/>
      <c r="Z46" s="32"/>
      <c r="AA46" s="32"/>
      <c r="AB46" s="32"/>
      <c r="AC46" s="32"/>
      <c r="AD46" s="32"/>
      <c r="AE46" s="32"/>
    </row>
    <row r="47" spans="1:31" s="7" customFormat="1" ht="30.1" customHeight="1" x14ac:dyDescent="0.25">
      <c r="A47" s="119"/>
      <c r="B47" s="151"/>
      <c r="C47" s="155"/>
      <c r="D47" s="94">
        <v>50</v>
      </c>
      <c r="E47" s="151"/>
      <c r="F47" s="95" t="s">
        <v>22</v>
      </c>
      <c r="G47" s="96" t="s">
        <v>30</v>
      </c>
      <c r="H47" s="96" t="s">
        <v>18</v>
      </c>
      <c r="I47" s="96" t="s">
        <v>14</v>
      </c>
      <c r="J47" s="97">
        <v>1364</v>
      </c>
      <c r="K47" s="89">
        <f>0</f>
        <v>0</v>
      </c>
      <c r="L47" s="23">
        <f t="shared" si="5"/>
        <v>0</v>
      </c>
      <c r="M47" s="24" t="str">
        <f t="shared" si="0"/>
        <v>OK</v>
      </c>
      <c r="N47" s="51"/>
      <c r="O47" s="51"/>
      <c r="P47" s="50"/>
      <c r="Q47" s="51"/>
      <c r="R47" s="50"/>
      <c r="S47" s="51"/>
      <c r="T47" s="50"/>
      <c r="U47" s="48"/>
      <c r="V47" s="51"/>
      <c r="W47" s="34"/>
      <c r="X47" s="50"/>
      <c r="Y47" s="34"/>
      <c r="Z47" s="32"/>
      <c r="AA47" s="32"/>
      <c r="AB47" s="32"/>
      <c r="AC47" s="32"/>
      <c r="AD47" s="32"/>
      <c r="AE47" s="32"/>
    </row>
    <row r="48" spans="1:31" s="7" customFormat="1" ht="30.1" customHeight="1" x14ac:dyDescent="0.25">
      <c r="A48" s="117" t="s">
        <v>55</v>
      </c>
      <c r="B48" s="114" t="s">
        <v>49</v>
      </c>
      <c r="C48" s="115">
        <v>26</v>
      </c>
      <c r="D48" s="84">
        <v>51</v>
      </c>
      <c r="E48" s="114" t="s">
        <v>15</v>
      </c>
      <c r="F48" s="69" t="s">
        <v>22</v>
      </c>
      <c r="G48" s="70" t="s">
        <v>29</v>
      </c>
      <c r="H48" s="70" t="s">
        <v>12</v>
      </c>
      <c r="I48" s="70" t="s">
        <v>14</v>
      </c>
      <c r="J48" s="68">
        <v>8.8699999999999992</v>
      </c>
      <c r="K48" s="89">
        <f>0</f>
        <v>0</v>
      </c>
      <c r="L48" s="23">
        <f t="shared" si="5"/>
        <v>0</v>
      </c>
      <c r="M48" s="24" t="str">
        <f t="shared" si="0"/>
        <v>OK</v>
      </c>
      <c r="N48" s="51"/>
      <c r="O48" s="51"/>
      <c r="P48" s="50"/>
      <c r="Q48" s="51"/>
      <c r="R48" s="50"/>
      <c r="S48" s="51"/>
      <c r="T48" s="50"/>
      <c r="U48" s="48"/>
      <c r="V48" s="51"/>
      <c r="W48" s="34"/>
      <c r="X48" s="50"/>
      <c r="Y48" s="34"/>
      <c r="Z48" s="32"/>
      <c r="AA48" s="32"/>
      <c r="AB48" s="32"/>
      <c r="AC48" s="32"/>
      <c r="AD48" s="32"/>
      <c r="AE48" s="32"/>
    </row>
    <row r="49" spans="1:31" s="7" customFormat="1" ht="30.1" customHeight="1" x14ac:dyDescent="0.25">
      <c r="A49" s="118"/>
      <c r="B49" s="114"/>
      <c r="C49" s="116"/>
      <c r="D49" s="84">
        <v>52</v>
      </c>
      <c r="E49" s="114"/>
      <c r="F49" s="69" t="s">
        <v>22</v>
      </c>
      <c r="G49" s="70" t="s">
        <v>30</v>
      </c>
      <c r="H49" s="70" t="s">
        <v>18</v>
      </c>
      <c r="I49" s="70" t="s">
        <v>14</v>
      </c>
      <c r="J49" s="68">
        <v>1638.99</v>
      </c>
      <c r="K49" s="89">
        <f>0</f>
        <v>0</v>
      </c>
      <c r="L49" s="23">
        <f t="shared" si="5"/>
        <v>0</v>
      </c>
      <c r="M49" s="24" t="str">
        <f t="shared" si="0"/>
        <v>OK</v>
      </c>
      <c r="N49" s="51"/>
      <c r="O49" s="51"/>
      <c r="P49" s="50"/>
      <c r="Q49" s="51"/>
      <c r="R49" s="50"/>
      <c r="S49" s="51"/>
      <c r="T49" s="50"/>
      <c r="U49" s="48"/>
      <c r="V49" s="51"/>
      <c r="W49" s="34"/>
      <c r="X49" s="50"/>
      <c r="Y49" s="34"/>
      <c r="Z49" s="32"/>
      <c r="AA49" s="32"/>
      <c r="AB49" s="32"/>
      <c r="AC49" s="32"/>
      <c r="AD49" s="32"/>
      <c r="AE49" s="32"/>
    </row>
    <row r="50" spans="1:31" ht="30.1" customHeight="1" x14ac:dyDescent="0.25">
      <c r="A50" s="118"/>
      <c r="B50" s="151" t="s">
        <v>45</v>
      </c>
      <c r="C50" s="152">
        <v>27</v>
      </c>
      <c r="D50" s="94">
        <v>53</v>
      </c>
      <c r="E50" s="151" t="s">
        <v>16</v>
      </c>
      <c r="F50" s="95" t="s">
        <v>22</v>
      </c>
      <c r="G50" s="96" t="s">
        <v>29</v>
      </c>
      <c r="H50" s="96" t="s">
        <v>12</v>
      </c>
      <c r="I50" s="96" t="s">
        <v>14</v>
      </c>
      <c r="J50" s="97">
        <v>13.18</v>
      </c>
      <c r="K50" s="89">
        <f>0</f>
        <v>0</v>
      </c>
      <c r="L50" s="23">
        <f t="shared" si="5"/>
        <v>0</v>
      </c>
      <c r="M50" s="24" t="str">
        <f t="shared" si="0"/>
        <v>OK</v>
      </c>
      <c r="N50" s="46"/>
      <c r="O50" s="46"/>
      <c r="P50" s="52"/>
      <c r="Q50" s="52"/>
      <c r="R50" s="52"/>
      <c r="S50" s="52"/>
      <c r="T50" s="52"/>
      <c r="U50" s="52"/>
      <c r="V50" s="52"/>
      <c r="W50" s="52"/>
      <c r="X50" s="49"/>
      <c r="Y50" s="49"/>
      <c r="Z50" s="49"/>
      <c r="AA50" s="49"/>
      <c r="AB50" s="49"/>
      <c r="AC50" s="49"/>
      <c r="AD50" s="49"/>
      <c r="AE50" s="49"/>
    </row>
    <row r="51" spans="1:31" ht="30.1" customHeight="1" x14ac:dyDescent="0.25">
      <c r="A51" s="118"/>
      <c r="B51" s="151"/>
      <c r="C51" s="155"/>
      <c r="D51" s="94">
        <v>54</v>
      </c>
      <c r="E51" s="151"/>
      <c r="F51" s="95" t="s">
        <v>22</v>
      </c>
      <c r="G51" s="96" t="s">
        <v>30</v>
      </c>
      <c r="H51" s="96" t="s">
        <v>18</v>
      </c>
      <c r="I51" s="96" t="s">
        <v>14</v>
      </c>
      <c r="J51" s="97">
        <v>2026.99</v>
      </c>
      <c r="K51" s="89">
        <f>0</f>
        <v>0</v>
      </c>
      <c r="L51" s="23">
        <f t="shared" si="5"/>
        <v>0</v>
      </c>
      <c r="M51" s="24" t="str">
        <f t="shared" si="0"/>
        <v>OK</v>
      </c>
      <c r="N51" s="46"/>
      <c r="O51" s="46"/>
      <c r="P51" s="52"/>
      <c r="Q51" s="52"/>
      <c r="R51" s="52"/>
      <c r="S51" s="52"/>
      <c r="T51" s="52"/>
      <c r="U51" s="52"/>
      <c r="V51" s="52"/>
      <c r="W51" s="52"/>
      <c r="X51" s="49"/>
      <c r="Y51" s="49"/>
      <c r="Z51" s="49"/>
      <c r="AA51" s="49"/>
      <c r="AB51" s="49"/>
      <c r="AC51" s="49"/>
      <c r="AD51" s="49"/>
      <c r="AE51" s="49"/>
    </row>
    <row r="52" spans="1:31" ht="30.1" customHeight="1" x14ac:dyDescent="0.25">
      <c r="A52" s="118"/>
      <c r="B52" s="114" t="s">
        <v>45</v>
      </c>
      <c r="C52" s="115">
        <v>28</v>
      </c>
      <c r="D52" s="84">
        <v>55</v>
      </c>
      <c r="E52" s="114" t="s">
        <v>17</v>
      </c>
      <c r="F52" s="69" t="s">
        <v>22</v>
      </c>
      <c r="G52" s="70" t="s">
        <v>29</v>
      </c>
      <c r="H52" s="70" t="s">
        <v>12</v>
      </c>
      <c r="I52" s="70" t="s">
        <v>14</v>
      </c>
      <c r="J52" s="68">
        <v>18.78</v>
      </c>
      <c r="K52" s="89">
        <f>0</f>
        <v>0</v>
      </c>
      <c r="L52" s="23">
        <f t="shared" si="5"/>
        <v>0</v>
      </c>
      <c r="M52" s="24" t="str">
        <f t="shared" si="0"/>
        <v>OK</v>
      </c>
      <c r="N52" s="46"/>
      <c r="O52" s="46"/>
      <c r="P52" s="52"/>
      <c r="Q52" s="52"/>
      <c r="R52" s="52"/>
      <c r="S52" s="52"/>
      <c r="T52" s="52"/>
      <c r="U52" s="52"/>
      <c r="V52" s="52"/>
      <c r="W52" s="52"/>
      <c r="X52" s="49"/>
      <c r="Y52" s="49"/>
      <c r="Z52" s="49"/>
      <c r="AA52" s="49"/>
      <c r="AB52" s="49"/>
      <c r="AC52" s="49"/>
      <c r="AD52" s="49"/>
      <c r="AE52" s="49"/>
    </row>
    <row r="53" spans="1:31" ht="30.1" customHeight="1" x14ac:dyDescent="0.25">
      <c r="A53" s="118"/>
      <c r="B53" s="114"/>
      <c r="C53" s="116"/>
      <c r="D53" s="84">
        <v>56</v>
      </c>
      <c r="E53" s="114"/>
      <c r="F53" s="69" t="s">
        <v>22</v>
      </c>
      <c r="G53" s="70" t="s">
        <v>30</v>
      </c>
      <c r="H53" s="70" t="s">
        <v>18</v>
      </c>
      <c r="I53" s="70" t="s">
        <v>14</v>
      </c>
      <c r="J53" s="68">
        <v>2865.99</v>
      </c>
      <c r="K53" s="89">
        <f>0</f>
        <v>0</v>
      </c>
      <c r="L53" s="23">
        <f t="shared" si="5"/>
        <v>0</v>
      </c>
      <c r="M53" s="24" t="str">
        <f t="shared" si="0"/>
        <v>OK</v>
      </c>
      <c r="N53" s="46"/>
      <c r="O53" s="46"/>
      <c r="P53" s="52"/>
      <c r="Q53" s="52"/>
      <c r="R53" s="52"/>
      <c r="S53" s="52"/>
      <c r="T53" s="52"/>
      <c r="U53" s="52"/>
      <c r="V53" s="52"/>
      <c r="W53" s="52"/>
      <c r="X53" s="49"/>
      <c r="Y53" s="49"/>
      <c r="Z53" s="49"/>
      <c r="AA53" s="49"/>
      <c r="AB53" s="49"/>
      <c r="AC53" s="49"/>
      <c r="AD53" s="49"/>
      <c r="AE53" s="49"/>
    </row>
    <row r="54" spans="1:31" ht="30.1" customHeight="1" x14ac:dyDescent="0.25">
      <c r="A54" s="118"/>
      <c r="B54" s="151" t="s">
        <v>53</v>
      </c>
      <c r="C54" s="152">
        <v>29</v>
      </c>
      <c r="D54" s="94">
        <v>57</v>
      </c>
      <c r="E54" s="151" t="s">
        <v>13</v>
      </c>
      <c r="F54" s="95" t="s">
        <v>22</v>
      </c>
      <c r="G54" s="96" t="s">
        <v>29</v>
      </c>
      <c r="H54" s="96" t="s">
        <v>12</v>
      </c>
      <c r="I54" s="96" t="s">
        <v>14</v>
      </c>
      <c r="J54" s="97">
        <v>16.2</v>
      </c>
      <c r="K54" s="89">
        <f>0</f>
        <v>0</v>
      </c>
      <c r="L54" s="23">
        <f t="shared" si="5"/>
        <v>0</v>
      </c>
      <c r="M54" s="24" t="str">
        <f t="shared" si="0"/>
        <v>OK</v>
      </c>
      <c r="N54" s="46"/>
      <c r="O54" s="46"/>
      <c r="P54" s="52"/>
      <c r="Q54" s="52"/>
      <c r="R54" s="52"/>
      <c r="S54" s="52"/>
      <c r="T54" s="52"/>
      <c r="U54" s="52"/>
      <c r="V54" s="52"/>
      <c r="W54" s="52"/>
      <c r="X54" s="49"/>
      <c r="Y54" s="49"/>
      <c r="Z54" s="49"/>
      <c r="AA54" s="49"/>
      <c r="AB54" s="49"/>
      <c r="AC54" s="49"/>
      <c r="AD54" s="49"/>
      <c r="AE54" s="49"/>
    </row>
    <row r="55" spans="1:31" ht="30.1" customHeight="1" x14ac:dyDescent="0.25">
      <c r="A55" s="118"/>
      <c r="B55" s="151"/>
      <c r="C55" s="155"/>
      <c r="D55" s="94">
        <v>58</v>
      </c>
      <c r="E55" s="151"/>
      <c r="F55" s="95" t="s">
        <v>22</v>
      </c>
      <c r="G55" s="96" t="s">
        <v>30</v>
      </c>
      <c r="H55" s="96" t="s">
        <v>18</v>
      </c>
      <c r="I55" s="96" t="s">
        <v>14</v>
      </c>
      <c r="J55" s="97">
        <v>2648</v>
      </c>
      <c r="K55" s="89">
        <f>0</f>
        <v>0</v>
      </c>
      <c r="L55" s="23">
        <f t="shared" si="5"/>
        <v>0</v>
      </c>
      <c r="M55" s="24" t="str">
        <f t="shared" si="0"/>
        <v>OK</v>
      </c>
      <c r="N55" s="46"/>
      <c r="O55" s="46"/>
      <c r="P55" s="52"/>
      <c r="Q55" s="52"/>
      <c r="R55" s="52"/>
      <c r="S55" s="52"/>
      <c r="T55" s="52"/>
      <c r="U55" s="52"/>
      <c r="V55" s="52"/>
      <c r="W55" s="52"/>
      <c r="X55" s="49"/>
      <c r="Y55" s="49"/>
      <c r="Z55" s="49"/>
      <c r="AA55" s="49"/>
      <c r="AB55" s="49"/>
      <c r="AC55" s="49"/>
      <c r="AD55" s="49"/>
      <c r="AE55" s="49"/>
    </row>
    <row r="56" spans="1:31" ht="30.1" customHeight="1" x14ac:dyDescent="0.25">
      <c r="A56" s="118"/>
      <c r="B56" s="114" t="s">
        <v>52</v>
      </c>
      <c r="C56" s="115">
        <v>31</v>
      </c>
      <c r="D56" s="84">
        <v>61</v>
      </c>
      <c r="E56" s="114" t="s">
        <v>23</v>
      </c>
      <c r="F56" s="69" t="s">
        <v>22</v>
      </c>
      <c r="G56" s="70" t="s">
        <v>29</v>
      </c>
      <c r="H56" s="70" t="s">
        <v>12</v>
      </c>
      <c r="I56" s="70" t="s">
        <v>14</v>
      </c>
      <c r="J56" s="68">
        <v>6.93</v>
      </c>
      <c r="K56" s="89">
        <f>0</f>
        <v>0</v>
      </c>
      <c r="L56" s="23">
        <f t="shared" si="5"/>
        <v>0</v>
      </c>
      <c r="M56" s="24" t="str">
        <f t="shared" si="0"/>
        <v>OK</v>
      </c>
      <c r="N56" s="46"/>
      <c r="O56" s="46"/>
      <c r="P56" s="52"/>
      <c r="Q56" s="52"/>
      <c r="R56" s="52"/>
      <c r="S56" s="52"/>
      <c r="T56" s="52"/>
      <c r="U56" s="52"/>
      <c r="V56" s="52"/>
      <c r="W56" s="52"/>
      <c r="X56" s="49"/>
      <c r="Y56" s="49"/>
      <c r="Z56" s="49"/>
      <c r="AA56" s="49"/>
      <c r="AB56" s="49"/>
      <c r="AC56" s="49"/>
      <c r="AD56" s="49"/>
      <c r="AE56" s="49"/>
    </row>
    <row r="57" spans="1:31" ht="30.1" customHeight="1" x14ac:dyDescent="0.25">
      <c r="A57" s="119"/>
      <c r="B57" s="114"/>
      <c r="C57" s="115"/>
      <c r="D57" s="84">
        <v>62</v>
      </c>
      <c r="E57" s="114"/>
      <c r="F57" s="69" t="s">
        <v>22</v>
      </c>
      <c r="G57" s="70" t="s">
        <v>30</v>
      </c>
      <c r="H57" s="70" t="s">
        <v>18</v>
      </c>
      <c r="I57" s="70" t="s">
        <v>14</v>
      </c>
      <c r="J57" s="68">
        <v>1364</v>
      </c>
      <c r="K57" s="89">
        <f>0</f>
        <v>0</v>
      </c>
      <c r="L57" s="23">
        <f>K57-(SUM(N57:AE57))</f>
        <v>0</v>
      </c>
      <c r="M57" s="24" t="str">
        <f t="shared" si="0"/>
        <v>OK</v>
      </c>
      <c r="N57" s="46"/>
      <c r="O57" s="46"/>
      <c r="P57" s="52"/>
      <c r="Q57" s="52"/>
      <c r="R57" s="52"/>
      <c r="S57" s="52"/>
      <c r="T57" s="52"/>
      <c r="U57" s="52"/>
      <c r="V57" s="52"/>
      <c r="W57" s="52"/>
      <c r="X57" s="49"/>
      <c r="Y57" s="49"/>
      <c r="Z57" s="49"/>
      <c r="AA57" s="49"/>
      <c r="AB57" s="49"/>
      <c r="AC57" s="49"/>
      <c r="AD57" s="49"/>
      <c r="AE57" s="49"/>
    </row>
    <row r="58" spans="1:31" x14ac:dyDescent="0.25">
      <c r="K58" s="6">
        <f>SUM(K4:K57)</f>
        <v>105075</v>
      </c>
      <c r="L58" s="6">
        <f>SUM(L4:L57)</f>
        <v>105075</v>
      </c>
      <c r="N58" s="53">
        <f>SUMPRODUCT($J$4:$J$57,N4:N57)</f>
        <v>0</v>
      </c>
      <c r="O58" s="53">
        <f t="shared" ref="O58:AE58" si="8">SUMPRODUCT($J$4:$J$57,O4:O57)</f>
        <v>0</v>
      </c>
      <c r="P58" s="53">
        <f t="shared" si="8"/>
        <v>0</v>
      </c>
      <c r="Q58" s="53">
        <f t="shared" si="8"/>
        <v>0</v>
      </c>
      <c r="R58" s="53">
        <f t="shared" si="8"/>
        <v>0</v>
      </c>
      <c r="S58" s="53">
        <f t="shared" si="8"/>
        <v>0</v>
      </c>
      <c r="T58" s="53">
        <f t="shared" si="8"/>
        <v>0</v>
      </c>
      <c r="U58" s="53">
        <f t="shared" si="8"/>
        <v>0</v>
      </c>
      <c r="V58" s="53">
        <f t="shared" si="8"/>
        <v>0</v>
      </c>
      <c r="W58" s="53">
        <f t="shared" si="8"/>
        <v>0</v>
      </c>
      <c r="X58" s="53">
        <f t="shared" si="8"/>
        <v>0</v>
      </c>
      <c r="Y58" s="53">
        <f t="shared" si="8"/>
        <v>0</v>
      </c>
      <c r="Z58" s="53">
        <f t="shared" si="8"/>
        <v>0</v>
      </c>
      <c r="AA58" s="53">
        <f t="shared" si="8"/>
        <v>0</v>
      </c>
      <c r="AB58" s="53">
        <f t="shared" si="8"/>
        <v>0</v>
      </c>
      <c r="AC58" s="53">
        <f t="shared" si="8"/>
        <v>0</v>
      </c>
      <c r="AD58" s="53">
        <f t="shared" si="8"/>
        <v>0</v>
      </c>
      <c r="AE58" s="53">
        <f t="shared" si="8"/>
        <v>0</v>
      </c>
    </row>
    <row r="59" spans="1:31" ht="19.05" x14ac:dyDescent="0.25">
      <c r="N59" s="35"/>
      <c r="O59" s="35"/>
    </row>
    <row r="61" spans="1:31" ht="19.05" customHeight="1" x14ac:dyDescent="0.25">
      <c r="B61" s="111" t="s">
        <v>58</v>
      </c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3"/>
      <c r="N61" s="35"/>
      <c r="O61" s="35"/>
      <c r="P61" s="35"/>
      <c r="Q61" s="88"/>
    </row>
    <row r="65" spans="20:20" x14ac:dyDescent="0.25">
      <c r="T65" s="54"/>
    </row>
  </sheetData>
  <mergeCells count="111">
    <mergeCell ref="B61:M61"/>
    <mergeCell ref="B52:B53"/>
    <mergeCell ref="C52:C53"/>
    <mergeCell ref="E52:E53"/>
    <mergeCell ref="B54:B55"/>
    <mergeCell ref="C54:C55"/>
    <mergeCell ref="E54:E55"/>
    <mergeCell ref="A48:A57"/>
    <mergeCell ref="B48:B49"/>
    <mergeCell ref="C48:C49"/>
    <mergeCell ref="E48:E49"/>
    <mergeCell ref="B50:B51"/>
    <mergeCell ref="C50:C51"/>
    <mergeCell ref="E50:E51"/>
    <mergeCell ref="B56:B57"/>
    <mergeCell ref="C56:C57"/>
    <mergeCell ref="E56:E57"/>
    <mergeCell ref="B42:B43"/>
    <mergeCell ref="C42:C43"/>
    <mergeCell ref="E42:E43"/>
    <mergeCell ref="B44:B45"/>
    <mergeCell ref="C44:C45"/>
    <mergeCell ref="E44:E45"/>
    <mergeCell ref="A36:A47"/>
    <mergeCell ref="B36:B37"/>
    <mergeCell ref="C36:C37"/>
    <mergeCell ref="E36:E37"/>
    <mergeCell ref="B38:B39"/>
    <mergeCell ref="C38:C39"/>
    <mergeCell ref="E38:E39"/>
    <mergeCell ref="B40:B41"/>
    <mergeCell ref="C40:C41"/>
    <mergeCell ref="E40:E41"/>
    <mergeCell ref="B46:B47"/>
    <mergeCell ref="C46:C47"/>
    <mergeCell ref="E46:E47"/>
    <mergeCell ref="A32:A35"/>
    <mergeCell ref="B32:B33"/>
    <mergeCell ref="C32:C33"/>
    <mergeCell ref="E32:E33"/>
    <mergeCell ref="B34:B35"/>
    <mergeCell ref="C34:C35"/>
    <mergeCell ref="E34:E35"/>
    <mergeCell ref="A24:A31"/>
    <mergeCell ref="B24:B25"/>
    <mergeCell ref="C24:C25"/>
    <mergeCell ref="E24:E25"/>
    <mergeCell ref="B26:B27"/>
    <mergeCell ref="C26:C27"/>
    <mergeCell ref="E26:E27"/>
    <mergeCell ref="B28:B29"/>
    <mergeCell ref="C28:C29"/>
    <mergeCell ref="E28:E29"/>
    <mergeCell ref="B22:B23"/>
    <mergeCell ref="C22:C23"/>
    <mergeCell ref="E22:E23"/>
    <mergeCell ref="E12:E13"/>
    <mergeCell ref="B14:B15"/>
    <mergeCell ref="C14:C15"/>
    <mergeCell ref="E14:E15"/>
    <mergeCell ref="B30:B31"/>
    <mergeCell ref="C30:C31"/>
    <mergeCell ref="E30:E31"/>
    <mergeCell ref="U1:U2"/>
    <mergeCell ref="V1:V2"/>
    <mergeCell ref="A1:B1"/>
    <mergeCell ref="C1:J1"/>
    <mergeCell ref="A16:A23"/>
    <mergeCell ref="B16:B17"/>
    <mergeCell ref="C16:C17"/>
    <mergeCell ref="E16:E17"/>
    <mergeCell ref="B18:B19"/>
    <mergeCell ref="C18:C19"/>
    <mergeCell ref="E6:E7"/>
    <mergeCell ref="A8:A15"/>
    <mergeCell ref="B8:B9"/>
    <mergeCell ref="C8:C9"/>
    <mergeCell ref="E8:E9"/>
    <mergeCell ref="B10:B11"/>
    <mergeCell ref="C10:C11"/>
    <mergeCell ref="E10:E11"/>
    <mergeCell ref="B12:B13"/>
    <mergeCell ref="C12:C13"/>
    <mergeCell ref="E18:E19"/>
    <mergeCell ref="B20:B21"/>
    <mergeCell ref="C20:C21"/>
    <mergeCell ref="E20:E21"/>
    <mergeCell ref="K1:M1"/>
    <mergeCell ref="N1:N2"/>
    <mergeCell ref="O1:O2"/>
    <mergeCell ref="P1:P2"/>
    <mergeCell ref="AC1:AC2"/>
    <mergeCell ref="AD1:AD2"/>
    <mergeCell ref="AE1:AE2"/>
    <mergeCell ref="A2:M2"/>
    <mergeCell ref="A4:A7"/>
    <mergeCell ref="B4:B5"/>
    <mergeCell ref="C4:C5"/>
    <mergeCell ref="E4:E5"/>
    <mergeCell ref="B6:B7"/>
    <mergeCell ref="C6:C7"/>
    <mergeCell ref="W1:W2"/>
    <mergeCell ref="X1:X2"/>
    <mergeCell ref="Y1:Y2"/>
    <mergeCell ref="Z1:Z2"/>
    <mergeCell ref="AA1:AA2"/>
    <mergeCell ref="AB1:AB2"/>
    <mergeCell ref="Q1:Q2"/>
    <mergeCell ref="R1:R2"/>
    <mergeCell ref="S1:S2"/>
    <mergeCell ref="T1:T2"/>
  </mergeCells>
  <conditionalFormatting sqref="N4:AE57">
    <cfRule type="cellIs" dxfId="2" priority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40619-7FC6-4756-B817-BE31224066F6}">
  <dimension ref="A1:AE65"/>
  <sheetViews>
    <sheetView zoomScale="85" zoomScaleNormal="85" workbookViewId="0">
      <selection activeCell="K31" sqref="K31"/>
    </sheetView>
  </sheetViews>
  <sheetFormatPr defaultColWidth="9.75" defaultRowHeight="14.3" x14ac:dyDescent="0.25"/>
  <cols>
    <col min="1" max="1" width="12.125" style="2" bestFit="1" customWidth="1"/>
    <col min="2" max="2" width="27.25" style="1" customWidth="1"/>
    <col min="3" max="3" width="11" style="1" customWidth="1"/>
    <col min="4" max="4" width="11.75" style="1" customWidth="1"/>
    <col min="5" max="5" width="24.875" style="1" customWidth="1"/>
    <col min="6" max="6" width="9.125" style="26" customWidth="1"/>
    <col min="7" max="8" width="12.25" style="1" customWidth="1"/>
    <col min="9" max="9" width="14.875" style="1" customWidth="1"/>
    <col min="10" max="10" width="15.375" style="1" customWidth="1"/>
    <col min="11" max="11" width="11.25" style="6" customWidth="1"/>
    <col min="12" max="12" width="13.25" style="25" customWidth="1"/>
    <col min="13" max="13" width="12.625" style="4" customWidth="1"/>
    <col min="14" max="14" width="14.125" style="5" customWidth="1"/>
    <col min="15" max="15" width="14.25" style="5" customWidth="1"/>
    <col min="16" max="23" width="15.75" style="5" customWidth="1"/>
    <col min="24" max="31" width="15.75" style="2" customWidth="1"/>
    <col min="32" max="16384" width="9.75" style="2"/>
  </cols>
  <sheetData>
    <row r="1" spans="1:31" ht="38.75" customHeight="1" x14ac:dyDescent="0.25">
      <c r="A1" s="127" t="s">
        <v>56</v>
      </c>
      <c r="B1" s="128"/>
      <c r="C1" s="129" t="s">
        <v>31</v>
      </c>
      <c r="D1" s="130"/>
      <c r="E1" s="130"/>
      <c r="F1" s="130"/>
      <c r="G1" s="130"/>
      <c r="H1" s="130"/>
      <c r="I1" s="130"/>
      <c r="J1" s="131"/>
      <c r="K1" s="126" t="s">
        <v>37</v>
      </c>
      <c r="L1" s="126"/>
      <c r="M1" s="126"/>
      <c r="N1" s="120" t="s">
        <v>39</v>
      </c>
      <c r="O1" s="120" t="s">
        <v>39</v>
      </c>
      <c r="P1" s="120" t="s">
        <v>39</v>
      </c>
      <c r="Q1" s="120" t="s">
        <v>39</v>
      </c>
      <c r="R1" s="120" t="s">
        <v>39</v>
      </c>
      <c r="S1" s="120" t="s">
        <v>39</v>
      </c>
      <c r="T1" s="120" t="s">
        <v>39</v>
      </c>
      <c r="U1" s="120" t="s">
        <v>39</v>
      </c>
      <c r="V1" s="120" t="s">
        <v>39</v>
      </c>
      <c r="W1" s="120" t="s">
        <v>39</v>
      </c>
      <c r="X1" s="120" t="s">
        <v>39</v>
      </c>
      <c r="Y1" s="120" t="s">
        <v>39</v>
      </c>
      <c r="Z1" s="120" t="s">
        <v>39</v>
      </c>
      <c r="AA1" s="120" t="s">
        <v>39</v>
      </c>
      <c r="AB1" s="120" t="s">
        <v>39</v>
      </c>
      <c r="AC1" s="120" t="s">
        <v>39</v>
      </c>
      <c r="AD1" s="120" t="s">
        <v>39</v>
      </c>
      <c r="AE1" s="120" t="s">
        <v>39</v>
      </c>
    </row>
    <row r="2" spans="1:31" ht="21.75" customHeight="1" x14ac:dyDescent="0.25">
      <c r="A2" s="122" t="s">
        <v>71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3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</row>
    <row r="3" spans="1:31" s="3" customFormat="1" ht="30.1" customHeight="1" x14ac:dyDescent="0.2">
      <c r="A3" s="55" t="s">
        <v>24</v>
      </c>
      <c r="B3" s="55" t="s">
        <v>40</v>
      </c>
      <c r="C3" s="55" t="s">
        <v>38</v>
      </c>
      <c r="D3" s="55" t="s">
        <v>19</v>
      </c>
      <c r="E3" s="55" t="s">
        <v>41</v>
      </c>
      <c r="F3" s="55" t="s">
        <v>20</v>
      </c>
      <c r="G3" s="55" t="s">
        <v>21</v>
      </c>
      <c r="H3" s="55" t="s">
        <v>42</v>
      </c>
      <c r="I3" s="55" t="s">
        <v>43</v>
      </c>
      <c r="J3" s="55" t="s">
        <v>44</v>
      </c>
      <c r="K3" s="56" t="s">
        <v>3</v>
      </c>
      <c r="L3" s="21" t="s">
        <v>0</v>
      </c>
      <c r="M3" s="47" t="s">
        <v>2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1" customHeight="1" x14ac:dyDescent="0.25">
      <c r="A4" s="142" t="s">
        <v>32</v>
      </c>
      <c r="B4" s="145" t="s">
        <v>36</v>
      </c>
      <c r="C4" s="147">
        <v>1</v>
      </c>
      <c r="D4" s="98">
        <v>1</v>
      </c>
      <c r="E4" s="145" t="s">
        <v>15</v>
      </c>
      <c r="F4" s="99" t="s">
        <v>22</v>
      </c>
      <c r="G4" s="100" t="s">
        <v>29</v>
      </c>
      <c r="H4" s="100" t="s">
        <v>12</v>
      </c>
      <c r="I4" s="100" t="s">
        <v>14</v>
      </c>
      <c r="J4" s="101">
        <v>7.65</v>
      </c>
      <c r="K4" s="89">
        <f>0</f>
        <v>0</v>
      </c>
      <c r="L4" s="23">
        <f>K4-(SUM(N4:AE4))</f>
        <v>0</v>
      </c>
      <c r="M4" s="24" t="str">
        <f t="shared" ref="M4:M57" si="0">IF(L4&lt;0,"ATENÇÃO","OK")</f>
        <v>OK</v>
      </c>
      <c r="N4" s="57"/>
      <c r="O4" s="57"/>
      <c r="P4" s="57"/>
      <c r="Q4" s="58"/>
      <c r="R4" s="59"/>
      <c r="S4" s="57"/>
      <c r="T4" s="57"/>
      <c r="U4" s="60"/>
      <c r="V4" s="61"/>
      <c r="W4" s="62"/>
      <c r="X4" s="50"/>
      <c r="Y4" s="34"/>
      <c r="Z4" s="32"/>
      <c r="AA4" s="32"/>
      <c r="AB4" s="32"/>
      <c r="AC4" s="32"/>
      <c r="AD4" s="32"/>
      <c r="AE4" s="32"/>
    </row>
    <row r="5" spans="1:31" ht="30.1" customHeight="1" x14ac:dyDescent="0.25">
      <c r="A5" s="143"/>
      <c r="B5" s="146"/>
      <c r="C5" s="148"/>
      <c r="D5" s="102">
        <v>2</v>
      </c>
      <c r="E5" s="146"/>
      <c r="F5" s="69" t="s">
        <v>22</v>
      </c>
      <c r="G5" s="70" t="s">
        <v>30</v>
      </c>
      <c r="H5" s="70" t="s">
        <v>18</v>
      </c>
      <c r="I5" s="70" t="s">
        <v>14</v>
      </c>
      <c r="J5" s="101">
        <v>400</v>
      </c>
      <c r="K5" s="89">
        <f>0</f>
        <v>0</v>
      </c>
      <c r="L5" s="23">
        <f t="shared" ref="L5" si="1">K5-(SUM(N5:AE5))</f>
        <v>0</v>
      </c>
      <c r="M5" s="24" t="str">
        <f t="shared" si="0"/>
        <v>OK</v>
      </c>
      <c r="N5" s="57"/>
      <c r="O5" s="57"/>
      <c r="P5" s="57"/>
      <c r="Q5" s="58"/>
      <c r="R5" s="59"/>
      <c r="S5" s="59"/>
      <c r="T5" s="57"/>
      <c r="U5" s="57"/>
      <c r="V5" s="57"/>
      <c r="W5" s="62"/>
      <c r="X5" s="50"/>
      <c r="Y5" s="34"/>
      <c r="Z5" s="32"/>
      <c r="AA5" s="32"/>
      <c r="AB5" s="32"/>
      <c r="AC5" s="32"/>
      <c r="AD5" s="32"/>
      <c r="AE5" s="32"/>
    </row>
    <row r="6" spans="1:31" ht="30.1" customHeight="1" x14ac:dyDescent="0.25">
      <c r="A6" s="143"/>
      <c r="B6" s="149" t="s">
        <v>27</v>
      </c>
      <c r="C6" s="150">
        <v>5</v>
      </c>
      <c r="D6" s="103">
        <v>9</v>
      </c>
      <c r="E6" s="149" t="s">
        <v>23</v>
      </c>
      <c r="F6" s="95" t="s">
        <v>22</v>
      </c>
      <c r="G6" s="96" t="s">
        <v>29</v>
      </c>
      <c r="H6" s="96" t="s">
        <v>12</v>
      </c>
      <c r="I6" s="96" t="s">
        <v>14</v>
      </c>
      <c r="J6" s="104">
        <v>4.1500000000000004</v>
      </c>
      <c r="K6" s="89">
        <f>0</f>
        <v>0</v>
      </c>
      <c r="L6" s="23">
        <f>K6-(SUM(N6:AE6))</f>
        <v>0</v>
      </c>
      <c r="M6" s="24" t="str">
        <f t="shared" si="0"/>
        <v>OK</v>
      </c>
      <c r="N6" s="63"/>
      <c r="O6" s="57"/>
      <c r="P6" s="59"/>
      <c r="Q6" s="58"/>
      <c r="R6" s="59"/>
      <c r="S6" s="59"/>
      <c r="T6" s="57"/>
      <c r="U6" s="60"/>
      <c r="V6" s="61"/>
      <c r="W6" s="62"/>
      <c r="X6" s="50"/>
      <c r="Y6" s="34"/>
      <c r="Z6" s="32"/>
      <c r="AA6" s="32"/>
      <c r="AB6" s="32"/>
      <c r="AC6" s="32"/>
      <c r="AD6" s="32"/>
      <c r="AE6" s="32"/>
    </row>
    <row r="7" spans="1:31" ht="30.1" customHeight="1" x14ac:dyDescent="0.25">
      <c r="A7" s="144"/>
      <c r="B7" s="149"/>
      <c r="C7" s="150"/>
      <c r="D7" s="103">
        <v>10</v>
      </c>
      <c r="E7" s="149"/>
      <c r="F7" s="95" t="s">
        <v>22</v>
      </c>
      <c r="G7" s="96" t="s">
        <v>30</v>
      </c>
      <c r="H7" s="96" t="s">
        <v>18</v>
      </c>
      <c r="I7" s="96" t="s">
        <v>14</v>
      </c>
      <c r="J7" s="104">
        <v>699.26</v>
      </c>
      <c r="K7" s="89">
        <f>0</f>
        <v>0</v>
      </c>
      <c r="L7" s="23">
        <f t="shared" ref="L7" si="2">K7-(SUM(N7:AE7))</f>
        <v>0</v>
      </c>
      <c r="M7" s="24" t="str">
        <f t="shared" si="0"/>
        <v>OK</v>
      </c>
      <c r="N7" s="63"/>
      <c r="O7" s="57"/>
      <c r="P7" s="59"/>
      <c r="Q7" s="58"/>
      <c r="R7" s="59"/>
      <c r="S7" s="59"/>
      <c r="T7" s="57"/>
      <c r="U7" s="57"/>
      <c r="V7" s="57"/>
      <c r="W7" s="62"/>
      <c r="X7" s="50"/>
      <c r="Y7" s="34"/>
      <c r="Z7" s="32"/>
      <c r="AA7" s="32"/>
      <c r="AB7" s="32"/>
      <c r="AC7" s="32"/>
      <c r="AD7" s="32"/>
      <c r="AE7" s="32"/>
    </row>
    <row r="8" spans="1:31" ht="30.1" customHeight="1" x14ac:dyDescent="0.25">
      <c r="A8" s="142" t="s">
        <v>25</v>
      </c>
      <c r="B8" s="146" t="s">
        <v>34</v>
      </c>
      <c r="C8" s="148">
        <v>6</v>
      </c>
      <c r="D8" s="102">
        <v>11</v>
      </c>
      <c r="E8" s="146" t="s">
        <v>15</v>
      </c>
      <c r="F8" s="69" t="s">
        <v>22</v>
      </c>
      <c r="G8" s="70" t="s">
        <v>29</v>
      </c>
      <c r="H8" s="70" t="s">
        <v>12</v>
      </c>
      <c r="I8" s="70" t="s">
        <v>14</v>
      </c>
      <c r="J8" s="101">
        <v>7.84</v>
      </c>
      <c r="K8" s="89">
        <f>0</f>
        <v>0</v>
      </c>
      <c r="L8" s="23">
        <f>K8-(SUM(N8:AE8))</f>
        <v>0</v>
      </c>
      <c r="M8" s="24" t="str">
        <f t="shared" si="0"/>
        <v>OK</v>
      </c>
      <c r="N8" s="57"/>
      <c r="O8" s="57"/>
      <c r="P8" s="59"/>
      <c r="Q8" s="57"/>
      <c r="R8" s="57"/>
      <c r="S8" s="59"/>
      <c r="T8" s="57"/>
      <c r="U8" s="64"/>
      <c r="V8" s="61"/>
      <c r="W8" s="62"/>
      <c r="X8" s="50"/>
      <c r="Y8" s="34"/>
      <c r="Z8" s="32"/>
      <c r="AA8" s="32"/>
      <c r="AB8" s="32"/>
      <c r="AC8" s="32"/>
      <c r="AD8" s="32"/>
      <c r="AE8" s="32"/>
    </row>
    <row r="9" spans="1:31" ht="30.1" customHeight="1" x14ac:dyDescent="0.25">
      <c r="A9" s="143"/>
      <c r="B9" s="146"/>
      <c r="C9" s="148"/>
      <c r="D9" s="102">
        <v>12</v>
      </c>
      <c r="E9" s="146"/>
      <c r="F9" s="69" t="s">
        <v>22</v>
      </c>
      <c r="G9" s="70" t="s">
        <v>30</v>
      </c>
      <c r="H9" s="70" t="s">
        <v>18</v>
      </c>
      <c r="I9" s="70" t="s">
        <v>14</v>
      </c>
      <c r="J9" s="101">
        <v>1700</v>
      </c>
      <c r="K9" s="89">
        <f>0</f>
        <v>0</v>
      </c>
      <c r="L9" s="23">
        <f t="shared" ref="L9" si="3">K9-(SUM(N9:AE9))</f>
        <v>0</v>
      </c>
      <c r="M9" s="24" t="str">
        <f t="shared" si="0"/>
        <v>OK</v>
      </c>
      <c r="N9" s="57"/>
      <c r="O9" s="57"/>
      <c r="P9" s="59"/>
      <c r="Q9" s="57"/>
      <c r="R9" s="58"/>
      <c r="S9" s="59"/>
      <c r="T9" s="57"/>
      <c r="U9" s="65"/>
      <c r="V9" s="57"/>
      <c r="W9" s="62"/>
      <c r="X9" s="50"/>
      <c r="Y9" s="34"/>
      <c r="Z9" s="32"/>
      <c r="AA9" s="32"/>
      <c r="AB9" s="32"/>
      <c r="AC9" s="32"/>
      <c r="AD9" s="32"/>
      <c r="AE9" s="32"/>
    </row>
    <row r="10" spans="1:31" ht="30.1" customHeight="1" x14ac:dyDescent="0.25">
      <c r="A10" s="143"/>
      <c r="B10" s="149" t="s">
        <v>27</v>
      </c>
      <c r="C10" s="150">
        <v>7</v>
      </c>
      <c r="D10" s="103">
        <v>13</v>
      </c>
      <c r="E10" s="149" t="s">
        <v>16</v>
      </c>
      <c r="F10" s="95" t="s">
        <v>22</v>
      </c>
      <c r="G10" s="96" t="s">
        <v>29</v>
      </c>
      <c r="H10" s="96" t="s">
        <v>12</v>
      </c>
      <c r="I10" s="96" t="s">
        <v>14</v>
      </c>
      <c r="J10" s="104">
        <v>11</v>
      </c>
      <c r="K10" s="89">
        <f>0</f>
        <v>0</v>
      </c>
      <c r="L10" s="23">
        <f>K10-(SUM(N10:AE10))</f>
        <v>0</v>
      </c>
      <c r="M10" s="24" t="str">
        <f t="shared" si="0"/>
        <v>OK</v>
      </c>
      <c r="N10" s="57"/>
      <c r="O10" s="66"/>
      <c r="P10" s="57"/>
      <c r="Q10" s="58"/>
      <c r="R10" s="58"/>
      <c r="S10" s="59"/>
      <c r="T10" s="57"/>
      <c r="U10" s="60"/>
      <c r="V10" s="61"/>
      <c r="W10" s="62"/>
      <c r="X10" s="50"/>
      <c r="Y10" s="34"/>
      <c r="Z10" s="32"/>
      <c r="AA10" s="32"/>
      <c r="AB10" s="32"/>
      <c r="AC10" s="32"/>
      <c r="AD10" s="32"/>
      <c r="AE10" s="32"/>
    </row>
    <row r="11" spans="1:31" ht="30.1" customHeight="1" x14ac:dyDescent="0.25">
      <c r="A11" s="143"/>
      <c r="B11" s="149"/>
      <c r="C11" s="150"/>
      <c r="D11" s="103">
        <v>14</v>
      </c>
      <c r="E11" s="149"/>
      <c r="F11" s="95" t="s">
        <v>22</v>
      </c>
      <c r="G11" s="96" t="s">
        <v>30</v>
      </c>
      <c r="H11" s="96" t="s">
        <v>18</v>
      </c>
      <c r="I11" s="96" t="s">
        <v>14</v>
      </c>
      <c r="J11" s="104">
        <v>1828.57</v>
      </c>
      <c r="K11" s="89">
        <f>0</f>
        <v>0</v>
      </c>
      <c r="L11" s="23">
        <f t="shared" ref="L11" si="4">K11-(SUM(N11:AE11))</f>
        <v>0</v>
      </c>
      <c r="M11" s="24" t="str">
        <f t="shared" si="0"/>
        <v>OK</v>
      </c>
      <c r="N11" s="57"/>
      <c r="O11" s="66"/>
      <c r="P11" s="57"/>
      <c r="Q11" s="58"/>
      <c r="R11" s="58"/>
      <c r="S11" s="59"/>
      <c r="T11" s="57"/>
      <c r="U11" s="57"/>
      <c r="V11" s="57"/>
      <c r="W11" s="62"/>
      <c r="X11" s="50"/>
      <c r="Y11" s="34"/>
      <c r="Z11" s="32"/>
      <c r="AA11" s="32"/>
      <c r="AB11" s="32"/>
      <c r="AC11" s="32"/>
      <c r="AD11" s="32"/>
      <c r="AE11" s="32"/>
    </row>
    <row r="12" spans="1:31" ht="30.1" customHeight="1" x14ac:dyDescent="0.25">
      <c r="A12" s="143"/>
      <c r="B12" s="146" t="s">
        <v>27</v>
      </c>
      <c r="C12" s="148">
        <v>8</v>
      </c>
      <c r="D12" s="102">
        <v>15</v>
      </c>
      <c r="E12" s="146" t="s">
        <v>17</v>
      </c>
      <c r="F12" s="69" t="s">
        <v>22</v>
      </c>
      <c r="G12" s="70" t="s">
        <v>29</v>
      </c>
      <c r="H12" s="70" t="s">
        <v>12</v>
      </c>
      <c r="I12" s="70" t="s">
        <v>14</v>
      </c>
      <c r="J12" s="101">
        <v>18.399999999999999</v>
      </c>
      <c r="K12" s="89">
        <f>0</f>
        <v>0</v>
      </c>
      <c r="L12" s="23">
        <f>K12-(SUM(N12:AE12))</f>
        <v>0</v>
      </c>
      <c r="M12" s="24" t="str">
        <f t="shared" si="0"/>
        <v>OK</v>
      </c>
      <c r="N12" s="57"/>
      <c r="O12" s="66"/>
      <c r="P12" s="59"/>
      <c r="Q12" s="57"/>
      <c r="R12" s="58"/>
      <c r="S12" s="59"/>
      <c r="T12" s="57"/>
      <c r="U12" s="65"/>
      <c r="V12" s="61"/>
      <c r="W12" s="62"/>
      <c r="X12" s="50"/>
      <c r="Y12" s="34"/>
      <c r="Z12" s="32"/>
      <c r="AA12" s="32"/>
      <c r="AB12" s="32"/>
      <c r="AC12" s="32"/>
      <c r="AD12" s="32"/>
      <c r="AE12" s="32"/>
    </row>
    <row r="13" spans="1:31" ht="30.1" customHeight="1" x14ac:dyDescent="0.25">
      <c r="A13" s="143"/>
      <c r="B13" s="146"/>
      <c r="C13" s="148"/>
      <c r="D13" s="102">
        <v>16</v>
      </c>
      <c r="E13" s="146"/>
      <c r="F13" s="69" t="s">
        <v>22</v>
      </c>
      <c r="G13" s="70" t="s">
        <v>30</v>
      </c>
      <c r="H13" s="70" t="s">
        <v>18</v>
      </c>
      <c r="I13" s="70" t="s">
        <v>14</v>
      </c>
      <c r="J13" s="101">
        <v>2900</v>
      </c>
      <c r="K13" s="89">
        <f>0</f>
        <v>0</v>
      </c>
      <c r="L13" s="23">
        <f t="shared" ref="L13:L56" si="5">K13-(SUM(N13:AE13))</f>
        <v>0</v>
      </c>
      <c r="M13" s="24" t="str">
        <f t="shared" si="0"/>
        <v>OK</v>
      </c>
      <c r="N13" s="57"/>
      <c r="O13" s="66"/>
      <c r="P13" s="59"/>
      <c r="Q13" s="59"/>
      <c r="R13" s="59"/>
      <c r="S13" s="59"/>
      <c r="T13" s="57"/>
      <c r="U13" s="65"/>
      <c r="V13" s="57"/>
      <c r="W13" s="62"/>
      <c r="X13" s="50"/>
      <c r="Y13" s="34"/>
      <c r="Z13" s="32"/>
      <c r="AA13" s="32"/>
      <c r="AB13" s="32"/>
      <c r="AC13" s="32"/>
      <c r="AD13" s="32"/>
      <c r="AE13" s="32"/>
    </row>
    <row r="14" spans="1:31" s="7" customFormat="1" ht="30.1" customHeight="1" x14ac:dyDescent="0.25">
      <c r="A14" s="143"/>
      <c r="B14" s="149" t="s">
        <v>34</v>
      </c>
      <c r="C14" s="150">
        <v>9</v>
      </c>
      <c r="D14" s="103">
        <v>17</v>
      </c>
      <c r="E14" s="149" t="s">
        <v>13</v>
      </c>
      <c r="F14" s="95" t="s">
        <v>22</v>
      </c>
      <c r="G14" s="96" t="s">
        <v>29</v>
      </c>
      <c r="H14" s="96" t="s">
        <v>12</v>
      </c>
      <c r="I14" s="96" t="s">
        <v>14</v>
      </c>
      <c r="J14" s="104">
        <v>16.21</v>
      </c>
      <c r="K14" s="89">
        <f>0</f>
        <v>0</v>
      </c>
      <c r="L14" s="23">
        <f t="shared" ref="L14:L41" si="6">K14-(SUM(N14:AE14))</f>
        <v>0</v>
      </c>
      <c r="M14" s="24" t="str">
        <f t="shared" si="0"/>
        <v>OK</v>
      </c>
      <c r="N14" s="57"/>
      <c r="O14" s="57"/>
      <c r="P14" s="57"/>
      <c r="Q14" s="59"/>
      <c r="R14" s="57"/>
      <c r="S14" s="59"/>
      <c r="T14" s="59"/>
      <c r="U14" s="67"/>
      <c r="V14" s="57"/>
      <c r="W14" s="62"/>
      <c r="X14" s="50"/>
      <c r="Y14" s="34"/>
      <c r="Z14" s="32"/>
      <c r="AA14" s="32"/>
      <c r="AB14" s="32"/>
      <c r="AC14" s="32"/>
      <c r="AD14" s="32"/>
      <c r="AE14" s="32"/>
    </row>
    <row r="15" spans="1:31" s="7" customFormat="1" ht="30.1" customHeight="1" x14ac:dyDescent="0.25">
      <c r="A15" s="144"/>
      <c r="B15" s="149"/>
      <c r="C15" s="150"/>
      <c r="D15" s="103">
        <v>18</v>
      </c>
      <c r="E15" s="149"/>
      <c r="F15" s="95" t="s">
        <v>22</v>
      </c>
      <c r="G15" s="96" t="s">
        <v>30</v>
      </c>
      <c r="H15" s="96" t="s">
        <v>18</v>
      </c>
      <c r="I15" s="96" t="s">
        <v>14</v>
      </c>
      <c r="J15" s="104">
        <v>2650</v>
      </c>
      <c r="K15" s="89">
        <f>0</f>
        <v>0</v>
      </c>
      <c r="L15" s="23">
        <f t="shared" si="6"/>
        <v>0</v>
      </c>
      <c r="M15" s="24" t="str">
        <f t="shared" si="0"/>
        <v>OK</v>
      </c>
      <c r="N15" s="57"/>
      <c r="O15" s="57"/>
      <c r="P15" s="57"/>
      <c r="Q15" s="59"/>
      <c r="R15" s="57"/>
      <c r="S15" s="59"/>
      <c r="T15" s="59"/>
      <c r="U15" s="67"/>
      <c r="V15" s="57"/>
      <c r="W15" s="62"/>
      <c r="X15" s="50"/>
      <c r="Y15" s="34"/>
      <c r="Z15" s="32"/>
      <c r="AA15" s="32"/>
      <c r="AB15" s="32"/>
      <c r="AC15" s="32"/>
      <c r="AD15" s="32"/>
      <c r="AE15" s="32"/>
    </row>
    <row r="16" spans="1:31" s="7" customFormat="1" ht="30.1" customHeight="1" x14ac:dyDescent="0.25">
      <c r="A16" s="159" t="s">
        <v>33</v>
      </c>
      <c r="B16" s="146" t="s">
        <v>45</v>
      </c>
      <c r="C16" s="148">
        <v>10</v>
      </c>
      <c r="D16" s="102">
        <v>19</v>
      </c>
      <c r="E16" s="146" t="s">
        <v>15</v>
      </c>
      <c r="F16" s="69" t="s">
        <v>22</v>
      </c>
      <c r="G16" s="70" t="s">
        <v>29</v>
      </c>
      <c r="H16" s="70" t="s">
        <v>12</v>
      </c>
      <c r="I16" s="70" t="s">
        <v>14</v>
      </c>
      <c r="J16" s="101">
        <v>7.9</v>
      </c>
      <c r="K16" s="89">
        <f>0</f>
        <v>0</v>
      </c>
      <c r="L16" s="23">
        <f t="shared" si="6"/>
        <v>0</v>
      </c>
      <c r="M16" s="24" t="str">
        <f t="shared" si="0"/>
        <v>OK</v>
      </c>
      <c r="N16" s="57"/>
      <c r="O16" s="57"/>
      <c r="P16" s="59"/>
      <c r="Q16" s="59"/>
      <c r="R16" s="59"/>
      <c r="S16" s="59"/>
      <c r="T16" s="59"/>
      <c r="U16" s="67"/>
      <c r="V16" s="57"/>
      <c r="W16" s="62"/>
      <c r="X16" s="51"/>
      <c r="Y16" s="34"/>
      <c r="Z16" s="32"/>
      <c r="AA16" s="32"/>
      <c r="AB16" s="32"/>
      <c r="AC16" s="32"/>
      <c r="AD16" s="32"/>
      <c r="AE16" s="32"/>
    </row>
    <row r="17" spans="1:31" s="7" customFormat="1" ht="30.1" customHeight="1" x14ac:dyDescent="0.25">
      <c r="A17" s="160"/>
      <c r="B17" s="146"/>
      <c r="C17" s="148"/>
      <c r="D17" s="102">
        <v>20</v>
      </c>
      <c r="E17" s="146"/>
      <c r="F17" s="69" t="s">
        <v>22</v>
      </c>
      <c r="G17" s="70" t="s">
        <v>30</v>
      </c>
      <c r="H17" s="70" t="s">
        <v>18</v>
      </c>
      <c r="I17" s="70" t="s">
        <v>14</v>
      </c>
      <c r="J17" s="101">
        <v>1632.32</v>
      </c>
      <c r="K17" s="89">
        <f>0</f>
        <v>0</v>
      </c>
      <c r="L17" s="23">
        <f t="shared" si="6"/>
        <v>0</v>
      </c>
      <c r="M17" s="24" t="str">
        <f t="shared" si="0"/>
        <v>OK</v>
      </c>
      <c r="N17" s="57"/>
      <c r="O17" s="57"/>
      <c r="P17" s="59"/>
      <c r="Q17" s="59"/>
      <c r="R17" s="59"/>
      <c r="S17" s="59"/>
      <c r="T17" s="59"/>
      <c r="U17" s="67"/>
      <c r="V17" s="57"/>
      <c r="W17" s="62"/>
      <c r="X17" s="51"/>
      <c r="Y17" s="34"/>
      <c r="Z17" s="32"/>
      <c r="AA17" s="32"/>
      <c r="AB17" s="32"/>
      <c r="AC17" s="32"/>
      <c r="AD17" s="32"/>
      <c r="AE17" s="32"/>
    </row>
    <row r="18" spans="1:31" s="7" customFormat="1" ht="30.1" customHeight="1" x14ac:dyDescent="0.25">
      <c r="A18" s="160"/>
      <c r="B18" s="149" t="s">
        <v>45</v>
      </c>
      <c r="C18" s="150">
        <v>11</v>
      </c>
      <c r="D18" s="103">
        <v>21</v>
      </c>
      <c r="E18" s="149" t="s">
        <v>16</v>
      </c>
      <c r="F18" s="95" t="s">
        <v>22</v>
      </c>
      <c r="G18" s="96" t="s">
        <v>29</v>
      </c>
      <c r="H18" s="96" t="s">
        <v>12</v>
      </c>
      <c r="I18" s="96" t="s">
        <v>14</v>
      </c>
      <c r="J18" s="104">
        <v>8</v>
      </c>
      <c r="K18" s="89">
        <f>0</f>
        <v>0</v>
      </c>
      <c r="L18" s="23">
        <f t="shared" si="6"/>
        <v>0</v>
      </c>
      <c r="M18" s="24" t="str">
        <f t="shared" si="0"/>
        <v>OK</v>
      </c>
      <c r="N18" s="51"/>
      <c r="O18" s="51"/>
      <c r="P18" s="50"/>
      <c r="Q18" s="51"/>
      <c r="R18" s="50"/>
      <c r="S18" s="51"/>
      <c r="T18" s="50"/>
      <c r="U18" s="48"/>
      <c r="V18" s="51"/>
      <c r="W18" s="34"/>
      <c r="X18" s="50"/>
      <c r="Y18" s="34"/>
      <c r="Z18" s="32"/>
      <c r="AA18" s="32"/>
      <c r="AB18" s="32"/>
      <c r="AC18" s="32"/>
      <c r="AD18" s="32"/>
      <c r="AE18" s="32"/>
    </row>
    <row r="19" spans="1:31" s="7" customFormat="1" ht="30.1" customHeight="1" x14ac:dyDescent="0.25">
      <c r="A19" s="160"/>
      <c r="B19" s="149"/>
      <c r="C19" s="150"/>
      <c r="D19" s="103">
        <v>22</v>
      </c>
      <c r="E19" s="149"/>
      <c r="F19" s="95" t="s">
        <v>22</v>
      </c>
      <c r="G19" s="96" t="s">
        <v>30</v>
      </c>
      <c r="H19" s="96" t="s">
        <v>18</v>
      </c>
      <c r="I19" s="96" t="s">
        <v>14</v>
      </c>
      <c r="J19" s="104">
        <v>992.32</v>
      </c>
      <c r="K19" s="89">
        <f>0</f>
        <v>0</v>
      </c>
      <c r="L19" s="23">
        <f t="shared" si="6"/>
        <v>0</v>
      </c>
      <c r="M19" s="24" t="str">
        <f t="shared" si="0"/>
        <v>OK</v>
      </c>
      <c r="N19" s="51"/>
      <c r="O19" s="51"/>
      <c r="P19" s="50"/>
      <c r="Q19" s="51"/>
      <c r="R19" s="50"/>
      <c r="S19" s="51"/>
      <c r="T19" s="50"/>
      <c r="U19" s="48"/>
      <c r="V19" s="51"/>
      <c r="W19" s="34"/>
      <c r="X19" s="50"/>
      <c r="Y19" s="34"/>
      <c r="Z19" s="32"/>
      <c r="AA19" s="32"/>
      <c r="AB19" s="32"/>
      <c r="AC19" s="32"/>
      <c r="AD19" s="32"/>
      <c r="AE19" s="32"/>
    </row>
    <row r="20" spans="1:31" ht="30.1" customHeight="1" x14ac:dyDescent="0.25">
      <c r="A20" s="160"/>
      <c r="B20" s="146" t="s">
        <v>46</v>
      </c>
      <c r="C20" s="148">
        <v>12</v>
      </c>
      <c r="D20" s="102">
        <v>23</v>
      </c>
      <c r="E20" s="146" t="s">
        <v>17</v>
      </c>
      <c r="F20" s="69" t="s">
        <v>22</v>
      </c>
      <c r="G20" s="70" t="s">
        <v>29</v>
      </c>
      <c r="H20" s="70" t="s">
        <v>12</v>
      </c>
      <c r="I20" s="70" t="s">
        <v>14</v>
      </c>
      <c r="J20" s="101">
        <v>15.72</v>
      </c>
      <c r="K20" s="89">
        <f>0</f>
        <v>0</v>
      </c>
      <c r="L20" s="23">
        <f t="shared" ref="L20:L21" si="7">K20-(SUM(N20:AE20))</f>
        <v>0</v>
      </c>
      <c r="M20" s="24" t="str">
        <f t="shared" si="0"/>
        <v>OK</v>
      </c>
      <c r="N20" s="46"/>
      <c r="O20" s="46"/>
      <c r="P20" s="52"/>
      <c r="Q20" s="52"/>
      <c r="R20" s="52"/>
      <c r="S20" s="52"/>
      <c r="T20" s="52"/>
      <c r="U20" s="52"/>
      <c r="V20" s="52"/>
      <c r="W20" s="52"/>
      <c r="X20" s="49"/>
      <c r="Y20" s="49"/>
      <c r="Z20" s="49"/>
      <c r="AA20" s="49"/>
      <c r="AB20" s="49"/>
      <c r="AC20" s="49"/>
      <c r="AD20" s="49"/>
      <c r="AE20" s="49"/>
    </row>
    <row r="21" spans="1:31" ht="30.1" customHeight="1" x14ac:dyDescent="0.25">
      <c r="A21" s="160"/>
      <c r="B21" s="146"/>
      <c r="C21" s="148"/>
      <c r="D21" s="102">
        <v>24</v>
      </c>
      <c r="E21" s="146"/>
      <c r="F21" s="69" t="s">
        <v>22</v>
      </c>
      <c r="G21" s="70" t="s">
        <v>30</v>
      </c>
      <c r="H21" s="70" t="s">
        <v>18</v>
      </c>
      <c r="I21" s="70" t="s">
        <v>14</v>
      </c>
      <c r="J21" s="101">
        <v>2252.44</v>
      </c>
      <c r="K21" s="89">
        <f>0</f>
        <v>0</v>
      </c>
      <c r="L21" s="23">
        <f t="shared" si="7"/>
        <v>0</v>
      </c>
      <c r="M21" s="24" t="str">
        <f t="shared" si="0"/>
        <v>OK</v>
      </c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49"/>
      <c r="Y21" s="49"/>
      <c r="Z21" s="49"/>
      <c r="AA21" s="49"/>
      <c r="AB21" s="49"/>
      <c r="AC21" s="49"/>
      <c r="AD21" s="49"/>
      <c r="AE21" s="49"/>
    </row>
    <row r="22" spans="1:31" ht="30.1" customHeight="1" x14ac:dyDescent="0.25">
      <c r="A22" s="160"/>
      <c r="B22" s="149" t="s">
        <v>34</v>
      </c>
      <c r="C22" s="150">
        <v>13</v>
      </c>
      <c r="D22" s="103">
        <v>25</v>
      </c>
      <c r="E22" s="149" t="s">
        <v>13</v>
      </c>
      <c r="F22" s="95" t="s">
        <v>22</v>
      </c>
      <c r="G22" s="96" t="s">
        <v>29</v>
      </c>
      <c r="H22" s="96" t="s">
        <v>12</v>
      </c>
      <c r="I22" s="96" t="s">
        <v>14</v>
      </c>
      <c r="J22" s="104">
        <v>15.44</v>
      </c>
      <c r="K22" s="89">
        <f>0</f>
        <v>0</v>
      </c>
      <c r="L22" s="23">
        <f t="shared" si="6"/>
        <v>0</v>
      </c>
      <c r="M22" s="24" t="str">
        <f t="shared" si="0"/>
        <v>OK</v>
      </c>
      <c r="N22" s="46"/>
      <c r="O22" s="46"/>
      <c r="P22" s="52"/>
      <c r="Q22" s="52"/>
      <c r="R22" s="52"/>
      <c r="S22" s="52"/>
      <c r="T22" s="52"/>
      <c r="U22" s="52"/>
      <c r="V22" s="52"/>
      <c r="W22" s="52"/>
      <c r="X22" s="49"/>
      <c r="Y22" s="49"/>
      <c r="Z22" s="49"/>
      <c r="AA22" s="49"/>
      <c r="AB22" s="49"/>
      <c r="AC22" s="49"/>
      <c r="AD22" s="49"/>
      <c r="AE22" s="49"/>
    </row>
    <row r="23" spans="1:31" ht="30.1" customHeight="1" x14ac:dyDescent="0.25">
      <c r="A23" s="161"/>
      <c r="B23" s="149"/>
      <c r="C23" s="150"/>
      <c r="D23" s="103">
        <v>26</v>
      </c>
      <c r="E23" s="149"/>
      <c r="F23" s="95" t="s">
        <v>22</v>
      </c>
      <c r="G23" s="96" t="s">
        <v>30</v>
      </c>
      <c r="H23" s="96" t="s">
        <v>18</v>
      </c>
      <c r="I23" s="96" t="s">
        <v>14</v>
      </c>
      <c r="J23" s="104">
        <v>2650</v>
      </c>
      <c r="K23" s="89">
        <f>0</f>
        <v>0</v>
      </c>
      <c r="L23" s="23">
        <f t="shared" si="6"/>
        <v>0</v>
      </c>
      <c r="M23" s="24" t="str">
        <f t="shared" si="0"/>
        <v>OK</v>
      </c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49"/>
      <c r="Y23" s="49"/>
      <c r="Z23" s="49"/>
      <c r="AA23" s="49"/>
      <c r="AB23" s="49"/>
      <c r="AC23" s="49"/>
      <c r="AD23" s="49"/>
      <c r="AE23" s="49"/>
    </row>
    <row r="24" spans="1:31" s="7" customFormat="1" ht="30.1" customHeight="1" x14ac:dyDescent="0.25">
      <c r="A24" s="159" t="s">
        <v>26</v>
      </c>
      <c r="B24" s="146" t="s">
        <v>47</v>
      </c>
      <c r="C24" s="148">
        <v>14</v>
      </c>
      <c r="D24" s="102">
        <v>27</v>
      </c>
      <c r="E24" s="146" t="s">
        <v>15</v>
      </c>
      <c r="F24" s="69" t="s">
        <v>22</v>
      </c>
      <c r="G24" s="70" t="s">
        <v>29</v>
      </c>
      <c r="H24" s="70" t="s">
        <v>12</v>
      </c>
      <c r="I24" s="70" t="s">
        <v>14</v>
      </c>
      <c r="J24" s="101">
        <v>3.75</v>
      </c>
      <c r="K24" s="89">
        <f>0</f>
        <v>0</v>
      </c>
      <c r="L24" s="23">
        <f t="shared" si="6"/>
        <v>0</v>
      </c>
      <c r="M24" s="24" t="str">
        <f t="shared" si="0"/>
        <v>OK</v>
      </c>
      <c r="N24" s="51"/>
      <c r="O24" s="51"/>
      <c r="P24" s="51"/>
      <c r="Q24" s="50"/>
      <c r="R24" s="51"/>
      <c r="S24" s="50"/>
      <c r="T24" s="50"/>
      <c r="U24" s="48"/>
      <c r="V24" s="51"/>
      <c r="W24" s="34"/>
      <c r="X24" s="50"/>
      <c r="Y24" s="34"/>
      <c r="Z24" s="32"/>
      <c r="AA24" s="32"/>
      <c r="AB24" s="32"/>
      <c r="AC24" s="32"/>
      <c r="AD24" s="32"/>
      <c r="AE24" s="32"/>
    </row>
    <row r="25" spans="1:31" s="7" customFormat="1" ht="30.1" customHeight="1" x14ac:dyDescent="0.25">
      <c r="A25" s="160"/>
      <c r="B25" s="146"/>
      <c r="C25" s="148"/>
      <c r="D25" s="102">
        <v>28</v>
      </c>
      <c r="E25" s="146"/>
      <c r="F25" s="69" t="s">
        <v>22</v>
      </c>
      <c r="G25" s="70" t="s">
        <v>30</v>
      </c>
      <c r="H25" s="70" t="s">
        <v>18</v>
      </c>
      <c r="I25" s="70" t="s">
        <v>14</v>
      </c>
      <c r="J25" s="101">
        <v>115</v>
      </c>
      <c r="K25" s="89">
        <f>0</f>
        <v>0</v>
      </c>
      <c r="L25" s="23">
        <f t="shared" si="6"/>
        <v>0</v>
      </c>
      <c r="M25" s="24" t="str">
        <f t="shared" si="0"/>
        <v>OK</v>
      </c>
      <c r="N25" s="51"/>
      <c r="O25" s="51"/>
      <c r="P25" s="51"/>
      <c r="Q25" s="50"/>
      <c r="R25" s="51"/>
      <c r="S25" s="50"/>
      <c r="T25" s="50"/>
      <c r="U25" s="48"/>
      <c r="V25" s="51"/>
      <c r="W25" s="34"/>
      <c r="X25" s="50"/>
      <c r="Y25" s="34"/>
      <c r="Z25" s="32"/>
      <c r="AA25" s="32"/>
      <c r="AB25" s="32"/>
      <c r="AC25" s="32"/>
      <c r="AD25" s="32"/>
      <c r="AE25" s="32"/>
    </row>
    <row r="26" spans="1:31" s="7" customFormat="1" ht="30.1" customHeight="1" x14ac:dyDescent="0.25">
      <c r="A26" s="160"/>
      <c r="B26" s="149" t="s">
        <v>28</v>
      </c>
      <c r="C26" s="150">
        <v>15</v>
      </c>
      <c r="D26" s="103">
        <v>29</v>
      </c>
      <c r="E26" s="149" t="s">
        <v>16</v>
      </c>
      <c r="F26" s="95" t="s">
        <v>22</v>
      </c>
      <c r="G26" s="96" t="s">
        <v>29</v>
      </c>
      <c r="H26" s="96" t="s">
        <v>12</v>
      </c>
      <c r="I26" s="96" t="s">
        <v>14</v>
      </c>
      <c r="J26" s="104">
        <v>5.9</v>
      </c>
      <c r="K26" s="89">
        <f>0</f>
        <v>0</v>
      </c>
      <c r="L26" s="23">
        <f t="shared" si="6"/>
        <v>0</v>
      </c>
      <c r="M26" s="24" t="str">
        <f t="shared" si="0"/>
        <v>OK</v>
      </c>
      <c r="N26" s="51"/>
      <c r="O26" s="51"/>
      <c r="P26" s="50"/>
      <c r="Q26" s="50"/>
      <c r="R26" s="50"/>
      <c r="S26" s="50"/>
      <c r="T26" s="50"/>
      <c r="U26" s="48"/>
      <c r="V26" s="51"/>
      <c r="W26" s="34"/>
      <c r="X26" s="51"/>
      <c r="Y26" s="34"/>
      <c r="Z26" s="32"/>
      <c r="AA26" s="32"/>
      <c r="AB26" s="32"/>
      <c r="AC26" s="32"/>
      <c r="AD26" s="32"/>
      <c r="AE26" s="32"/>
    </row>
    <row r="27" spans="1:31" s="7" customFormat="1" ht="30.1" customHeight="1" x14ac:dyDescent="0.25">
      <c r="A27" s="160"/>
      <c r="B27" s="149"/>
      <c r="C27" s="150"/>
      <c r="D27" s="103">
        <v>30</v>
      </c>
      <c r="E27" s="149"/>
      <c r="F27" s="95" t="s">
        <v>22</v>
      </c>
      <c r="G27" s="96" t="s">
        <v>30</v>
      </c>
      <c r="H27" s="96" t="s">
        <v>18</v>
      </c>
      <c r="I27" s="96" t="s">
        <v>14</v>
      </c>
      <c r="J27" s="104">
        <v>600</v>
      </c>
      <c r="K27" s="89">
        <f>0</f>
        <v>0</v>
      </c>
      <c r="L27" s="23">
        <f t="shared" si="6"/>
        <v>0</v>
      </c>
      <c r="M27" s="24" t="str">
        <f t="shared" si="0"/>
        <v>OK</v>
      </c>
      <c r="N27" s="51"/>
      <c r="O27" s="51"/>
      <c r="P27" s="50"/>
      <c r="Q27" s="50"/>
      <c r="R27" s="50"/>
      <c r="S27" s="50"/>
      <c r="T27" s="50"/>
      <c r="U27" s="48"/>
      <c r="V27" s="51"/>
      <c r="W27" s="34"/>
      <c r="X27" s="51"/>
      <c r="Y27" s="34"/>
      <c r="Z27" s="32"/>
      <c r="AA27" s="32"/>
      <c r="AB27" s="32"/>
      <c r="AC27" s="32"/>
      <c r="AD27" s="32"/>
      <c r="AE27" s="32"/>
    </row>
    <row r="28" spans="1:31" s="7" customFormat="1" ht="30.1" customHeight="1" x14ac:dyDescent="0.25">
      <c r="A28" s="160"/>
      <c r="B28" s="146" t="s">
        <v>28</v>
      </c>
      <c r="C28" s="148">
        <v>16</v>
      </c>
      <c r="D28" s="102">
        <v>31</v>
      </c>
      <c r="E28" s="146" t="s">
        <v>17</v>
      </c>
      <c r="F28" s="69" t="s">
        <v>22</v>
      </c>
      <c r="G28" s="70" t="s">
        <v>29</v>
      </c>
      <c r="H28" s="70" t="s">
        <v>12</v>
      </c>
      <c r="I28" s="70" t="s">
        <v>14</v>
      </c>
      <c r="J28" s="101">
        <v>11.44</v>
      </c>
      <c r="K28" s="89">
        <f>0</f>
        <v>0</v>
      </c>
      <c r="L28" s="23">
        <f t="shared" si="6"/>
        <v>0</v>
      </c>
      <c r="M28" s="24" t="str">
        <f t="shared" si="0"/>
        <v>OK</v>
      </c>
      <c r="N28" s="51"/>
      <c r="O28" s="51"/>
      <c r="P28" s="50"/>
      <c r="Q28" s="51"/>
      <c r="R28" s="50"/>
      <c r="S28" s="51"/>
      <c r="T28" s="50"/>
      <c r="U28" s="48"/>
      <c r="V28" s="51"/>
      <c r="W28" s="34"/>
      <c r="X28" s="50"/>
      <c r="Y28" s="34"/>
      <c r="Z28" s="32"/>
      <c r="AA28" s="32"/>
      <c r="AB28" s="32"/>
      <c r="AC28" s="32"/>
      <c r="AD28" s="32"/>
      <c r="AE28" s="32"/>
    </row>
    <row r="29" spans="1:31" s="7" customFormat="1" ht="30.1" customHeight="1" x14ac:dyDescent="0.25">
      <c r="A29" s="160"/>
      <c r="B29" s="146"/>
      <c r="C29" s="148"/>
      <c r="D29" s="102">
        <v>32</v>
      </c>
      <c r="E29" s="146"/>
      <c r="F29" s="69" t="s">
        <v>22</v>
      </c>
      <c r="G29" s="70" t="s">
        <v>30</v>
      </c>
      <c r="H29" s="70" t="s">
        <v>18</v>
      </c>
      <c r="I29" s="70" t="s">
        <v>14</v>
      </c>
      <c r="J29" s="101">
        <v>800</v>
      </c>
      <c r="K29" s="89">
        <f>0</f>
        <v>0</v>
      </c>
      <c r="L29" s="23">
        <f t="shared" si="6"/>
        <v>0</v>
      </c>
      <c r="M29" s="24" t="str">
        <f t="shared" si="0"/>
        <v>OK</v>
      </c>
      <c r="N29" s="51"/>
      <c r="O29" s="51"/>
      <c r="P29" s="50"/>
      <c r="Q29" s="51"/>
      <c r="R29" s="50"/>
      <c r="S29" s="51"/>
      <c r="T29" s="50"/>
      <c r="U29" s="48"/>
      <c r="V29" s="51"/>
      <c r="W29" s="34"/>
      <c r="X29" s="50"/>
      <c r="Y29" s="34"/>
      <c r="Z29" s="32"/>
      <c r="AA29" s="32"/>
      <c r="AB29" s="32"/>
      <c r="AC29" s="32"/>
      <c r="AD29" s="32"/>
      <c r="AE29" s="32"/>
    </row>
    <row r="30" spans="1:31" ht="30.1" customHeight="1" x14ac:dyDescent="0.25">
      <c r="A30" s="160"/>
      <c r="B30" s="149" t="s">
        <v>48</v>
      </c>
      <c r="C30" s="150">
        <v>17</v>
      </c>
      <c r="D30" s="103">
        <v>33</v>
      </c>
      <c r="E30" s="149" t="s">
        <v>13</v>
      </c>
      <c r="F30" s="95" t="s">
        <v>22</v>
      </c>
      <c r="G30" s="96" t="s">
        <v>29</v>
      </c>
      <c r="H30" s="96" t="s">
        <v>12</v>
      </c>
      <c r="I30" s="96" t="s">
        <v>14</v>
      </c>
      <c r="J30" s="104">
        <v>10.25</v>
      </c>
      <c r="K30" s="89">
        <f>0</f>
        <v>0</v>
      </c>
      <c r="L30" s="23">
        <f t="shared" si="6"/>
        <v>0</v>
      </c>
      <c r="M30" s="24" t="str">
        <f t="shared" si="0"/>
        <v>OK</v>
      </c>
      <c r="N30" s="46"/>
      <c r="O30" s="46"/>
      <c r="P30" s="52"/>
      <c r="Q30" s="52"/>
      <c r="R30" s="52"/>
      <c r="S30" s="52"/>
      <c r="T30" s="52"/>
      <c r="U30" s="52"/>
      <c r="V30" s="52"/>
      <c r="W30" s="52"/>
      <c r="X30" s="49"/>
      <c r="Y30" s="49"/>
      <c r="Z30" s="49"/>
      <c r="AA30" s="49"/>
      <c r="AB30" s="49"/>
      <c r="AC30" s="49"/>
      <c r="AD30" s="49"/>
      <c r="AE30" s="49"/>
    </row>
    <row r="31" spans="1:31" ht="30.1" customHeight="1" x14ac:dyDescent="0.25">
      <c r="A31" s="161"/>
      <c r="B31" s="149"/>
      <c r="C31" s="150"/>
      <c r="D31" s="103">
        <v>34</v>
      </c>
      <c r="E31" s="149"/>
      <c r="F31" s="95" t="s">
        <v>22</v>
      </c>
      <c r="G31" s="96" t="s">
        <v>30</v>
      </c>
      <c r="H31" s="96" t="s">
        <v>18</v>
      </c>
      <c r="I31" s="96" t="s">
        <v>14</v>
      </c>
      <c r="J31" s="104">
        <v>750</v>
      </c>
      <c r="K31" s="89">
        <f>0</f>
        <v>0</v>
      </c>
      <c r="L31" s="23">
        <f t="shared" si="6"/>
        <v>0</v>
      </c>
      <c r="M31" s="24" t="str">
        <f t="shared" si="0"/>
        <v>OK</v>
      </c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49"/>
      <c r="Y31" s="49"/>
      <c r="Z31" s="49"/>
      <c r="AA31" s="49"/>
      <c r="AB31" s="49"/>
      <c r="AC31" s="49"/>
      <c r="AD31" s="49"/>
      <c r="AE31" s="49"/>
    </row>
    <row r="32" spans="1:31" ht="30.1" customHeight="1" x14ac:dyDescent="0.25">
      <c r="A32" s="156" t="s">
        <v>35</v>
      </c>
      <c r="B32" s="125" t="s">
        <v>49</v>
      </c>
      <c r="C32" s="140">
        <v>18</v>
      </c>
      <c r="D32" s="86">
        <v>35</v>
      </c>
      <c r="E32" s="125" t="s">
        <v>15</v>
      </c>
      <c r="F32" s="77" t="s">
        <v>22</v>
      </c>
      <c r="G32" s="78" t="s">
        <v>29</v>
      </c>
      <c r="H32" s="78" t="s">
        <v>12</v>
      </c>
      <c r="I32" s="78" t="s">
        <v>14</v>
      </c>
      <c r="J32" s="75">
        <v>9.19</v>
      </c>
      <c r="K32" s="89">
        <f>1000</f>
        <v>1000</v>
      </c>
      <c r="L32" s="23">
        <f t="shared" si="6"/>
        <v>1000</v>
      </c>
      <c r="M32" s="24" t="str">
        <f t="shared" si="0"/>
        <v>OK</v>
      </c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49"/>
      <c r="Y32" s="49"/>
      <c r="Z32" s="49"/>
      <c r="AA32" s="49"/>
      <c r="AB32" s="49"/>
      <c r="AC32" s="49"/>
      <c r="AD32" s="49"/>
      <c r="AE32" s="49"/>
    </row>
    <row r="33" spans="1:31" ht="30.1" customHeight="1" x14ac:dyDescent="0.25">
      <c r="A33" s="157"/>
      <c r="B33" s="125"/>
      <c r="C33" s="140"/>
      <c r="D33" s="86">
        <v>36</v>
      </c>
      <c r="E33" s="125"/>
      <c r="F33" s="77" t="s">
        <v>22</v>
      </c>
      <c r="G33" s="78" t="s">
        <v>30</v>
      </c>
      <c r="H33" s="78" t="s">
        <v>18</v>
      </c>
      <c r="I33" s="78" t="s">
        <v>14</v>
      </c>
      <c r="J33" s="75">
        <v>1698.99</v>
      </c>
      <c r="K33" s="89">
        <f>6</f>
        <v>6</v>
      </c>
      <c r="L33" s="23">
        <f t="shared" si="6"/>
        <v>6</v>
      </c>
      <c r="M33" s="24" t="str">
        <f t="shared" si="0"/>
        <v>OK</v>
      </c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49"/>
      <c r="Y33" s="49"/>
      <c r="Z33" s="49"/>
      <c r="AA33" s="49"/>
      <c r="AB33" s="49"/>
      <c r="AC33" s="49"/>
      <c r="AD33" s="49"/>
      <c r="AE33" s="49"/>
    </row>
    <row r="34" spans="1:31" ht="30.1" customHeight="1" x14ac:dyDescent="0.25">
      <c r="A34" s="157"/>
      <c r="B34" s="153" t="s">
        <v>48</v>
      </c>
      <c r="C34" s="154">
        <v>19</v>
      </c>
      <c r="D34" s="90">
        <v>37</v>
      </c>
      <c r="E34" s="153" t="s">
        <v>17</v>
      </c>
      <c r="F34" s="91" t="s">
        <v>22</v>
      </c>
      <c r="G34" s="92" t="s">
        <v>29</v>
      </c>
      <c r="H34" s="92" t="s">
        <v>12</v>
      </c>
      <c r="I34" s="92" t="s">
        <v>14</v>
      </c>
      <c r="J34" s="93">
        <v>15.2</v>
      </c>
      <c r="K34" s="89">
        <f>2500</f>
        <v>2500</v>
      </c>
      <c r="L34" s="23">
        <f t="shared" si="6"/>
        <v>2500</v>
      </c>
      <c r="M34" s="24" t="str">
        <f t="shared" si="0"/>
        <v>OK</v>
      </c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49"/>
      <c r="Y34" s="49"/>
      <c r="Z34" s="49"/>
      <c r="AA34" s="49"/>
      <c r="AB34" s="49"/>
      <c r="AC34" s="49"/>
      <c r="AD34" s="49"/>
      <c r="AE34" s="49"/>
    </row>
    <row r="35" spans="1:31" ht="30.1" customHeight="1" x14ac:dyDescent="0.25">
      <c r="A35" s="158"/>
      <c r="B35" s="153"/>
      <c r="C35" s="162"/>
      <c r="D35" s="90">
        <v>38</v>
      </c>
      <c r="E35" s="153"/>
      <c r="F35" s="91" t="s">
        <v>22</v>
      </c>
      <c r="G35" s="92" t="s">
        <v>30</v>
      </c>
      <c r="H35" s="92" t="s">
        <v>18</v>
      </c>
      <c r="I35" s="92" t="s">
        <v>14</v>
      </c>
      <c r="J35" s="93">
        <v>1000</v>
      </c>
      <c r="K35" s="89">
        <f>12</f>
        <v>12</v>
      </c>
      <c r="L35" s="23">
        <f t="shared" si="6"/>
        <v>12</v>
      </c>
      <c r="M35" s="24" t="str">
        <f t="shared" si="0"/>
        <v>OK</v>
      </c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49"/>
      <c r="Y35" s="49"/>
      <c r="Z35" s="49"/>
      <c r="AA35" s="49"/>
      <c r="AB35" s="49"/>
      <c r="AC35" s="49"/>
      <c r="AD35" s="49"/>
      <c r="AE35" s="49"/>
    </row>
    <row r="36" spans="1:31" ht="30.1" customHeight="1" x14ac:dyDescent="0.25">
      <c r="A36" s="117" t="s">
        <v>50</v>
      </c>
      <c r="B36" s="114" t="s">
        <v>51</v>
      </c>
      <c r="C36" s="115">
        <v>20</v>
      </c>
      <c r="D36" s="84">
        <v>39</v>
      </c>
      <c r="E36" s="114" t="s">
        <v>15</v>
      </c>
      <c r="F36" s="69" t="s">
        <v>22</v>
      </c>
      <c r="G36" s="70" t="s">
        <v>29</v>
      </c>
      <c r="H36" s="70" t="s">
        <v>12</v>
      </c>
      <c r="I36" s="70" t="s">
        <v>14</v>
      </c>
      <c r="J36" s="68">
        <v>9.16</v>
      </c>
      <c r="K36" s="89">
        <f>0</f>
        <v>0</v>
      </c>
      <c r="L36" s="23">
        <f t="shared" si="6"/>
        <v>0</v>
      </c>
      <c r="M36" s="24" t="str">
        <f t="shared" si="0"/>
        <v>OK</v>
      </c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49"/>
      <c r="Y36" s="49"/>
      <c r="Z36" s="49"/>
      <c r="AA36" s="49"/>
      <c r="AB36" s="49"/>
      <c r="AC36" s="49"/>
      <c r="AD36" s="49"/>
      <c r="AE36" s="49"/>
    </row>
    <row r="37" spans="1:31" ht="30.1" customHeight="1" x14ac:dyDescent="0.25">
      <c r="A37" s="118"/>
      <c r="B37" s="114"/>
      <c r="C37" s="116"/>
      <c r="D37" s="84">
        <v>40</v>
      </c>
      <c r="E37" s="114"/>
      <c r="F37" s="69" t="s">
        <v>22</v>
      </c>
      <c r="G37" s="70" t="s">
        <v>30</v>
      </c>
      <c r="H37" s="70" t="s">
        <v>18</v>
      </c>
      <c r="I37" s="70" t="s">
        <v>14</v>
      </c>
      <c r="J37" s="68">
        <v>1700</v>
      </c>
      <c r="K37" s="89">
        <f>0</f>
        <v>0</v>
      </c>
      <c r="L37" s="23">
        <f t="shared" si="6"/>
        <v>0</v>
      </c>
      <c r="M37" s="24" t="str">
        <f t="shared" si="0"/>
        <v>OK</v>
      </c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49"/>
      <c r="Y37" s="49"/>
      <c r="Z37" s="49"/>
      <c r="AA37" s="49"/>
      <c r="AB37" s="49"/>
      <c r="AC37" s="49"/>
      <c r="AD37" s="49"/>
      <c r="AE37" s="49"/>
    </row>
    <row r="38" spans="1:31" ht="30.1" customHeight="1" x14ac:dyDescent="0.25">
      <c r="A38" s="118"/>
      <c r="B38" s="151" t="s">
        <v>51</v>
      </c>
      <c r="C38" s="152">
        <v>21</v>
      </c>
      <c r="D38" s="94">
        <v>41</v>
      </c>
      <c r="E38" s="151" t="s">
        <v>16</v>
      </c>
      <c r="F38" s="95" t="s">
        <v>22</v>
      </c>
      <c r="G38" s="96" t="s">
        <v>29</v>
      </c>
      <c r="H38" s="96" t="s">
        <v>12</v>
      </c>
      <c r="I38" s="96" t="s">
        <v>14</v>
      </c>
      <c r="J38" s="97">
        <v>13.05</v>
      </c>
      <c r="K38" s="89">
        <f>0</f>
        <v>0</v>
      </c>
      <c r="L38" s="23">
        <f t="shared" si="6"/>
        <v>0</v>
      </c>
      <c r="M38" s="24" t="str">
        <f t="shared" si="0"/>
        <v>OK</v>
      </c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49"/>
      <c r="Y38" s="49"/>
      <c r="Z38" s="49"/>
      <c r="AA38" s="49"/>
      <c r="AB38" s="49"/>
      <c r="AC38" s="49"/>
      <c r="AD38" s="49"/>
      <c r="AE38" s="49"/>
    </row>
    <row r="39" spans="1:31" ht="30.1" customHeight="1" x14ac:dyDescent="0.25">
      <c r="A39" s="118"/>
      <c r="B39" s="151"/>
      <c r="C39" s="155"/>
      <c r="D39" s="94">
        <v>42</v>
      </c>
      <c r="E39" s="151"/>
      <c r="F39" s="95" t="s">
        <v>22</v>
      </c>
      <c r="G39" s="96" t="s">
        <v>30</v>
      </c>
      <c r="H39" s="96" t="s">
        <v>18</v>
      </c>
      <c r="I39" s="96" t="s">
        <v>14</v>
      </c>
      <c r="J39" s="97">
        <v>2100</v>
      </c>
      <c r="K39" s="89">
        <f>0</f>
        <v>0</v>
      </c>
      <c r="L39" s="23">
        <f t="shared" si="6"/>
        <v>0</v>
      </c>
      <c r="M39" s="24" t="str">
        <f t="shared" si="0"/>
        <v>OK</v>
      </c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49"/>
      <c r="Y39" s="49"/>
      <c r="Z39" s="49"/>
      <c r="AA39" s="49"/>
      <c r="AB39" s="49"/>
      <c r="AC39" s="49"/>
      <c r="AD39" s="49"/>
      <c r="AE39" s="49"/>
    </row>
    <row r="40" spans="1:31" ht="30.1" customHeight="1" x14ac:dyDescent="0.25">
      <c r="A40" s="118"/>
      <c r="B40" s="114" t="s">
        <v>28</v>
      </c>
      <c r="C40" s="115">
        <v>22</v>
      </c>
      <c r="D40" s="84">
        <v>43</v>
      </c>
      <c r="E40" s="114" t="s">
        <v>17</v>
      </c>
      <c r="F40" s="69" t="s">
        <v>22</v>
      </c>
      <c r="G40" s="70" t="s">
        <v>29</v>
      </c>
      <c r="H40" s="70" t="s">
        <v>12</v>
      </c>
      <c r="I40" s="70" t="s">
        <v>14</v>
      </c>
      <c r="J40" s="68">
        <v>17.420000000000002</v>
      </c>
      <c r="K40" s="89">
        <f>0</f>
        <v>0</v>
      </c>
      <c r="L40" s="23">
        <f t="shared" si="6"/>
        <v>0</v>
      </c>
      <c r="M40" s="24" t="str">
        <f t="shared" si="0"/>
        <v>OK</v>
      </c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49"/>
      <c r="Y40" s="49"/>
      <c r="Z40" s="49"/>
      <c r="AA40" s="49"/>
      <c r="AB40" s="49"/>
      <c r="AC40" s="49"/>
      <c r="AD40" s="49"/>
      <c r="AE40" s="49"/>
    </row>
    <row r="41" spans="1:31" ht="30.1" customHeight="1" x14ac:dyDescent="0.25">
      <c r="A41" s="118"/>
      <c r="B41" s="114"/>
      <c r="C41" s="116"/>
      <c r="D41" s="84">
        <v>44</v>
      </c>
      <c r="E41" s="114"/>
      <c r="F41" s="69" t="s">
        <v>22</v>
      </c>
      <c r="G41" s="70" t="s">
        <v>30</v>
      </c>
      <c r="H41" s="70" t="s">
        <v>18</v>
      </c>
      <c r="I41" s="70" t="s">
        <v>14</v>
      </c>
      <c r="J41" s="68">
        <v>1500</v>
      </c>
      <c r="K41" s="89">
        <f>0</f>
        <v>0</v>
      </c>
      <c r="L41" s="23">
        <f t="shared" si="6"/>
        <v>0</v>
      </c>
      <c r="M41" s="24" t="str">
        <f t="shared" si="0"/>
        <v>OK</v>
      </c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49"/>
      <c r="Y41" s="49"/>
      <c r="Z41" s="49"/>
      <c r="AA41" s="49"/>
      <c r="AB41" s="49"/>
      <c r="AC41" s="49"/>
      <c r="AD41" s="49"/>
      <c r="AE41" s="49"/>
    </row>
    <row r="42" spans="1:31" s="7" customFormat="1" ht="30.1" customHeight="1" x14ac:dyDescent="0.25">
      <c r="A42" s="118"/>
      <c r="B42" s="151" t="s">
        <v>52</v>
      </c>
      <c r="C42" s="152">
        <v>23</v>
      </c>
      <c r="D42" s="94">
        <v>45</v>
      </c>
      <c r="E42" s="151" t="s">
        <v>13</v>
      </c>
      <c r="F42" s="95" t="s">
        <v>22</v>
      </c>
      <c r="G42" s="96" t="s">
        <v>29</v>
      </c>
      <c r="H42" s="96" t="s">
        <v>12</v>
      </c>
      <c r="I42" s="96" t="s">
        <v>14</v>
      </c>
      <c r="J42" s="97">
        <v>16.2</v>
      </c>
      <c r="K42" s="89">
        <f>0</f>
        <v>0</v>
      </c>
      <c r="L42" s="23">
        <f t="shared" si="5"/>
        <v>0</v>
      </c>
      <c r="M42" s="24" t="str">
        <f t="shared" si="0"/>
        <v>OK</v>
      </c>
      <c r="N42" s="51"/>
      <c r="O42" s="51"/>
      <c r="P42" s="51"/>
      <c r="Q42" s="50"/>
      <c r="R42" s="51"/>
      <c r="S42" s="50"/>
      <c r="T42" s="50"/>
      <c r="U42" s="48"/>
      <c r="V42" s="51"/>
      <c r="W42" s="34"/>
      <c r="X42" s="50"/>
      <c r="Y42" s="34"/>
      <c r="Z42" s="32"/>
      <c r="AA42" s="32"/>
      <c r="AB42" s="32"/>
      <c r="AC42" s="32"/>
      <c r="AD42" s="32"/>
      <c r="AE42" s="32"/>
    </row>
    <row r="43" spans="1:31" s="7" customFormat="1" ht="30.1" customHeight="1" x14ac:dyDescent="0.25">
      <c r="A43" s="118"/>
      <c r="B43" s="151"/>
      <c r="C43" s="155"/>
      <c r="D43" s="94">
        <v>46</v>
      </c>
      <c r="E43" s="151"/>
      <c r="F43" s="95" t="s">
        <v>22</v>
      </c>
      <c r="G43" s="96" t="s">
        <v>30</v>
      </c>
      <c r="H43" s="96" t="s">
        <v>18</v>
      </c>
      <c r="I43" s="96" t="s">
        <v>14</v>
      </c>
      <c r="J43" s="97">
        <v>2648</v>
      </c>
      <c r="K43" s="89">
        <f>0</f>
        <v>0</v>
      </c>
      <c r="L43" s="23">
        <f t="shared" si="5"/>
        <v>0</v>
      </c>
      <c r="M43" s="24" t="str">
        <f t="shared" si="0"/>
        <v>OK</v>
      </c>
      <c r="N43" s="51"/>
      <c r="O43" s="51"/>
      <c r="P43" s="51"/>
      <c r="Q43" s="50"/>
      <c r="R43" s="51"/>
      <c r="S43" s="50"/>
      <c r="T43" s="50"/>
      <c r="U43" s="48"/>
      <c r="V43" s="51"/>
      <c r="W43" s="34"/>
      <c r="X43" s="50"/>
      <c r="Y43" s="34"/>
      <c r="Z43" s="32"/>
      <c r="AA43" s="32"/>
      <c r="AB43" s="32"/>
      <c r="AC43" s="32"/>
      <c r="AD43" s="32"/>
      <c r="AE43" s="32"/>
    </row>
    <row r="44" spans="1:31" s="7" customFormat="1" ht="30.1" customHeight="1" x14ac:dyDescent="0.25">
      <c r="A44" s="118"/>
      <c r="B44" s="114" t="s">
        <v>53</v>
      </c>
      <c r="C44" s="115">
        <v>24</v>
      </c>
      <c r="D44" s="84">
        <v>47</v>
      </c>
      <c r="E44" s="114" t="s">
        <v>54</v>
      </c>
      <c r="F44" s="69" t="s">
        <v>22</v>
      </c>
      <c r="G44" s="70" t="s">
        <v>29</v>
      </c>
      <c r="H44" s="70" t="s">
        <v>12</v>
      </c>
      <c r="I44" s="70" t="s">
        <v>14</v>
      </c>
      <c r="J44" s="68">
        <v>17.09</v>
      </c>
      <c r="K44" s="89">
        <f>0</f>
        <v>0</v>
      </c>
      <c r="L44" s="23">
        <f t="shared" si="5"/>
        <v>0</v>
      </c>
      <c r="M44" s="24" t="str">
        <f t="shared" si="0"/>
        <v>OK</v>
      </c>
      <c r="N44" s="51"/>
      <c r="O44" s="51"/>
      <c r="P44" s="50"/>
      <c r="Q44" s="50"/>
      <c r="R44" s="50"/>
      <c r="S44" s="50"/>
      <c r="T44" s="50"/>
      <c r="U44" s="48"/>
      <c r="V44" s="51"/>
      <c r="W44" s="34"/>
      <c r="X44" s="51"/>
      <c r="Y44" s="34"/>
      <c r="Z44" s="32"/>
      <c r="AA44" s="32"/>
      <c r="AB44" s="32"/>
      <c r="AC44" s="32"/>
      <c r="AD44" s="32"/>
      <c r="AE44" s="32"/>
    </row>
    <row r="45" spans="1:31" s="7" customFormat="1" ht="30.1" customHeight="1" x14ac:dyDescent="0.25">
      <c r="A45" s="118"/>
      <c r="B45" s="114"/>
      <c r="C45" s="116"/>
      <c r="D45" s="84">
        <v>48</v>
      </c>
      <c r="E45" s="114"/>
      <c r="F45" s="69" t="s">
        <v>22</v>
      </c>
      <c r="G45" s="70" t="s">
        <v>30</v>
      </c>
      <c r="H45" s="70" t="s">
        <v>18</v>
      </c>
      <c r="I45" s="70" t="s">
        <v>14</v>
      </c>
      <c r="J45" s="68">
        <v>2674</v>
      </c>
      <c r="K45" s="89">
        <f>0</f>
        <v>0</v>
      </c>
      <c r="L45" s="23">
        <f t="shared" si="5"/>
        <v>0</v>
      </c>
      <c r="M45" s="24" t="str">
        <f t="shared" si="0"/>
        <v>OK</v>
      </c>
      <c r="N45" s="51"/>
      <c r="O45" s="51"/>
      <c r="P45" s="50"/>
      <c r="Q45" s="50"/>
      <c r="R45" s="50"/>
      <c r="S45" s="50"/>
      <c r="T45" s="50"/>
      <c r="U45" s="48"/>
      <c r="V45" s="51"/>
      <c r="W45" s="34"/>
      <c r="X45" s="51"/>
      <c r="Y45" s="34"/>
      <c r="Z45" s="32"/>
      <c r="AA45" s="32"/>
      <c r="AB45" s="32"/>
      <c r="AC45" s="32"/>
      <c r="AD45" s="32"/>
      <c r="AE45" s="32"/>
    </row>
    <row r="46" spans="1:31" s="7" customFormat="1" ht="30.1" customHeight="1" x14ac:dyDescent="0.25">
      <c r="A46" s="118"/>
      <c r="B46" s="151" t="s">
        <v>52</v>
      </c>
      <c r="C46" s="152">
        <v>25</v>
      </c>
      <c r="D46" s="94">
        <v>49</v>
      </c>
      <c r="E46" s="151" t="s">
        <v>23</v>
      </c>
      <c r="F46" s="95" t="s">
        <v>22</v>
      </c>
      <c r="G46" s="96" t="s">
        <v>29</v>
      </c>
      <c r="H46" s="96" t="s">
        <v>12</v>
      </c>
      <c r="I46" s="96" t="s">
        <v>14</v>
      </c>
      <c r="J46" s="97">
        <v>6.93</v>
      </c>
      <c r="K46" s="89">
        <f>0</f>
        <v>0</v>
      </c>
      <c r="L46" s="23">
        <f t="shared" si="5"/>
        <v>0</v>
      </c>
      <c r="M46" s="24" t="str">
        <f t="shared" si="0"/>
        <v>OK</v>
      </c>
      <c r="N46" s="51"/>
      <c r="O46" s="51"/>
      <c r="P46" s="50"/>
      <c r="Q46" s="51"/>
      <c r="R46" s="50"/>
      <c r="S46" s="51"/>
      <c r="T46" s="50"/>
      <c r="U46" s="48"/>
      <c r="V46" s="51"/>
      <c r="W46" s="34"/>
      <c r="X46" s="50"/>
      <c r="Y46" s="34"/>
      <c r="Z46" s="32"/>
      <c r="AA46" s="32"/>
      <c r="AB46" s="32"/>
      <c r="AC46" s="32"/>
      <c r="AD46" s="32"/>
      <c r="AE46" s="32"/>
    </row>
    <row r="47" spans="1:31" s="7" customFormat="1" ht="30.1" customHeight="1" x14ac:dyDescent="0.25">
      <c r="A47" s="119"/>
      <c r="B47" s="151"/>
      <c r="C47" s="155"/>
      <c r="D47" s="94">
        <v>50</v>
      </c>
      <c r="E47" s="151"/>
      <c r="F47" s="95" t="s">
        <v>22</v>
      </c>
      <c r="G47" s="96" t="s">
        <v>30</v>
      </c>
      <c r="H47" s="96" t="s">
        <v>18</v>
      </c>
      <c r="I47" s="96" t="s">
        <v>14</v>
      </c>
      <c r="J47" s="97">
        <v>1364</v>
      </c>
      <c r="K47" s="89">
        <f>0</f>
        <v>0</v>
      </c>
      <c r="L47" s="23">
        <f t="shared" si="5"/>
        <v>0</v>
      </c>
      <c r="M47" s="24" t="str">
        <f t="shared" si="0"/>
        <v>OK</v>
      </c>
      <c r="N47" s="51"/>
      <c r="O47" s="51"/>
      <c r="P47" s="50"/>
      <c r="Q47" s="51"/>
      <c r="R47" s="50"/>
      <c r="S47" s="51"/>
      <c r="T47" s="50"/>
      <c r="U47" s="48"/>
      <c r="V47" s="51"/>
      <c r="W47" s="34"/>
      <c r="X47" s="50"/>
      <c r="Y47" s="34"/>
      <c r="Z47" s="32"/>
      <c r="AA47" s="32"/>
      <c r="AB47" s="32"/>
      <c r="AC47" s="32"/>
      <c r="AD47" s="32"/>
      <c r="AE47" s="32"/>
    </row>
    <row r="48" spans="1:31" s="7" customFormat="1" ht="30.1" customHeight="1" x14ac:dyDescent="0.25">
      <c r="A48" s="117" t="s">
        <v>55</v>
      </c>
      <c r="B48" s="114" t="s">
        <v>49</v>
      </c>
      <c r="C48" s="115">
        <v>26</v>
      </c>
      <c r="D48" s="84">
        <v>51</v>
      </c>
      <c r="E48" s="114" t="s">
        <v>15</v>
      </c>
      <c r="F48" s="69" t="s">
        <v>22</v>
      </c>
      <c r="G48" s="70" t="s">
        <v>29</v>
      </c>
      <c r="H48" s="70" t="s">
        <v>12</v>
      </c>
      <c r="I48" s="70" t="s">
        <v>14</v>
      </c>
      <c r="J48" s="68">
        <v>8.8699999999999992</v>
      </c>
      <c r="K48" s="89">
        <f>0</f>
        <v>0</v>
      </c>
      <c r="L48" s="23">
        <f t="shared" si="5"/>
        <v>0</v>
      </c>
      <c r="M48" s="24" t="str">
        <f t="shared" si="0"/>
        <v>OK</v>
      </c>
      <c r="N48" s="51"/>
      <c r="O48" s="51"/>
      <c r="P48" s="50"/>
      <c r="Q48" s="51"/>
      <c r="R48" s="50"/>
      <c r="S48" s="51"/>
      <c r="T48" s="50"/>
      <c r="U48" s="48"/>
      <c r="V48" s="51"/>
      <c r="W48" s="34"/>
      <c r="X48" s="50"/>
      <c r="Y48" s="34"/>
      <c r="Z48" s="32"/>
      <c r="AA48" s="32"/>
      <c r="AB48" s="32"/>
      <c r="AC48" s="32"/>
      <c r="AD48" s="32"/>
      <c r="AE48" s="32"/>
    </row>
    <row r="49" spans="1:31" s="7" customFormat="1" ht="30.1" customHeight="1" x14ac:dyDescent="0.25">
      <c r="A49" s="118"/>
      <c r="B49" s="114"/>
      <c r="C49" s="116"/>
      <c r="D49" s="84">
        <v>52</v>
      </c>
      <c r="E49" s="114"/>
      <c r="F49" s="69" t="s">
        <v>22</v>
      </c>
      <c r="G49" s="70" t="s">
        <v>30</v>
      </c>
      <c r="H49" s="70" t="s">
        <v>18</v>
      </c>
      <c r="I49" s="70" t="s">
        <v>14</v>
      </c>
      <c r="J49" s="68">
        <v>1638.99</v>
      </c>
      <c r="K49" s="89">
        <f>0</f>
        <v>0</v>
      </c>
      <c r="L49" s="23">
        <f t="shared" si="5"/>
        <v>0</v>
      </c>
      <c r="M49" s="24" t="str">
        <f t="shared" si="0"/>
        <v>OK</v>
      </c>
      <c r="N49" s="51"/>
      <c r="O49" s="51"/>
      <c r="P49" s="50"/>
      <c r="Q49" s="51"/>
      <c r="R49" s="50"/>
      <c r="S49" s="51"/>
      <c r="T49" s="50"/>
      <c r="U49" s="48"/>
      <c r="V49" s="51"/>
      <c r="W49" s="34"/>
      <c r="X49" s="50"/>
      <c r="Y49" s="34"/>
      <c r="Z49" s="32"/>
      <c r="AA49" s="32"/>
      <c r="AB49" s="32"/>
      <c r="AC49" s="32"/>
      <c r="AD49" s="32"/>
      <c r="AE49" s="32"/>
    </row>
    <row r="50" spans="1:31" ht="30.1" customHeight="1" x14ac:dyDescent="0.25">
      <c r="A50" s="118"/>
      <c r="B50" s="151" t="s">
        <v>45</v>
      </c>
      <c r="C50" s="152">
        <v>27</v>
      </c>
      <c r="D50" s="94">
        <v>53</v>
      </c>
      <c r="E50" s="151" t="s">
        <v>16</v>
      </c>
      <c r="F50" s="95" t="s">
        <v>22</v>
      </c>
      <c r="G50" s="96" t="s">
        <v>29</v>
      </c>
      <c r="H50" s="96" t="s">
        <v>12</v>
      </c>
      <c r="I50" s="96" t="s">
        <v>14</v>
      </c>
      <c r="J50" s="97">
        <v>13.18</v>
      </c>
      <c r="K50" s="89">
        <f>0</f>
        <v>0</v>
      </c>
      <c r="L50" s="23">
        <f t="shared" si="5"/>
        <v>0</v>
      </c>
      <c r="M50" s="24" t="str">
        <f t="shared" si="0"/>
        <v>OK</v>
      </c>
      <c r="N50" s="46"/>
      <c r="O50" s="46"/>
      <c r="P50" s="52"/>
      <c r="Q50" s="52"/>
      <c r="R50" s="52"/>
      <c r="S50" s="52"/>
      <c r="T50" s="52"/>
      <c r="U50" s="52"/>
      <c r="V50" s="52"/>
      <c r="W50" s="52"/>
      <c r="X50" s="49"/>
      <c r="Y50" s="49"/>
      <c r="Z50" s="49"/>
      <c r="AA50" s="49"/>
      <c r="AB50" s="49"/>
      <c r="AC50" s="49"/>
      <c r="AD50" s="49"/>
      <c r="AE50" s="49"/>
    </row>
    <row r="51" spans="1:31" ht="30.1" customHeight="1" x14ac:dyDescent="0.25">
      <c r="A51" s="118"/>
      <c r="B51" s="151"/>
      <c r="C51" s="155"/>
      <c r="D51" s="94">
        <v>54</v>
      </c>
      <c r="E51" s="151"/>
      <c r="F51" s="95" t="s">
        <v>22</v>
      </c>
      <c r="G51" s="96" t="s">
        <v>30</v>
      </c>
      <c r="H51" s="96" t="s">
        <v>18</v>
      </c>
      <c r="I51" s="96" t="s">
        <v>14</v>
      </c>
      <c r="J51" s="97">
        <v>2026.99</v>
      </c>
      <c r="K51" s="89">
        <f>0</f>
        <v>0</v>
      </c>
      <c r="L51" s="23">
        <f t="shared" si="5"/>
        <v>0</v>
      </c>
      <c r="M51" s="24" t="str">
        <f t="shared" si="0"/>
        <v>OK</v>
      </c>
      <c r="N51" s="46"/>
      <c r="O51" s="46"/>
      <c r="P51" s="52"/>
      <c r="Q51" s="52"/>
      <c r="R51" s="52"/>
      <c r="S51" s="52"/>
      <c r="T51" s="52"/>
      <c r="U51" s="52"/>
      <c r="V51" s="52"/>
      <c r="W51" s="52"/>
      <c r="X51" s="49"/>
      <c r="Y51" s="49"/>
      <c r="Z51" s="49"/>
      <c r="AA51" s="49"/>
      <c r="AB51" s="49"/>
      <c r="AC51" s="49"/>
      <c r="AD51" s="49"/>
      <c r="AE51" s="49"/>
    </row>
    <row r="52" spans="1:31" ht="30.1" customHeight="1" x14ac:dyDescent="0.25">
      <c r="A52" s="118"/>
      <c r="B52" s="114" t="s">
        <v>45</v>
      </c>
      <c r="C52" s="115">
        <v>28</v>
      </c>
      <c r="D52" s="84">
        <v>55</v>
      </c>
      <c r="E52" s="114" t="s">
        <v>17</v>
      </c>
      <c r="F52" s="69" t="s">
        <v>22</v>
      </c>
      <c r="G52" s="70" t="s">
        <v>29</v>
      </c>
      <c r="H52" s="70" t="s">
        <v>12</v>
      </c>
      <c r="I52" s="70" t="s">
        <v>14</v>
      </c>
      <c r="J52" s="68">
        <v>18.78</v>
      </c>
      <c r="K52" s="89">
        <f>0</f>
        <v>0</v>
      </c>
      <c r="L52" s="23">
        <f t="shared" si="5"/>
        <v>0</v>
      </c>
      <c r="M52" s="24" t="str">
        <f t="shared" si="0"/>
        <v>OK</v>
      </c>
      <c r="N52" s="46"/>
      <c r="O52" s="46"/>
      <c r="P52" s="52"/>
      <c r="Q52" s="52"/>
      <c r="R52" s="52"/>
      <c r="S52" s="52"/>
      <c r="T52" s="52"/>
      <c r="U52" s="52"/>
      <c r="V52" s="52"/>
      <c r="W52" s="52"/>
      <c r="X52" s="49"/>
      <c r="Y52" s="49"/>
      <c r="Z52" s="49"/>
      <c r="AA52" s="49"/>
      <c r="AB52" s="49"/>
      <c r="AC52" s="49"/>
      <c r="AD52" s="49"/>
      <c r="AE52" s="49"/>
    </row>
    <row r="53" spans="1:31" ht="30.1" customHeight="1" x14ac:dyDescent="0.25">
      <c r="A53" s="118"/>
      <c r="B53" s="114"/>
      <c r="C53" s="116"/>
      <c r="D53" s="84">
        <v>56</v>
      </c>
      <c r="E53" s="114"/>
      <c r="F53" s="69" t="s">
        <v>22</v>
      </c>
      <c r="G53" s="70" t="s">
        <v>30</v>
      </c>
      <c r="H53" s="70" t="s">
        <v>18</v>
      </c>
      <c r="I53" s="70" t="s">
        <v>14</v>
      </c>
      <c r="J53" s="68">
        <v>2865.99</v>
      </c>
      <c r="K53" s="89">
        <f>0</f>
        <v>0</v>
      </c>
      <c r="L53" s="23">
        <f t="shared" si="5"/>
        <v>0</v>
      </c>
      <c r="M53" s="24" t="str">
        <f t="shared" si="0"/>
        <v>OK</v>
      </c>
      <c r="N53" s="46"/>
      <c r="O53" s="46"/>
      <c r="P53" s="52"/>
      <c r="Q53" s="52"/>
      <c r="R53" s="52"/>
      <c r="S53" s="52"/>
      <c r="T53" s="52"/>
      <c r="U53" s="52"/>
      <c r="V53" s="52"/>
      <c r="W53" s="52"/>
      <c r="X53" s="49"/>
      <c r="Y53" s="49"/>
      <c r="Z53" s="49"/>
      <c r="AA53" s="49"/>
      <c r="AB53" s="49"/>
      <c r="AC53" s="49"/>
      <c r="AD53" s="49"/>
      <c r="AE53" s="49"/>
    </row>
    <row r="54" spans="1:31" ht="30.1" customHeight="1" x14ac:dyDescent="0.25">
      <c r="A54" s="118"/>
      <c r="B54" s="151" t="s">
        <v>53</v>
      </c>
      <c r="C54" s="152">
        <v>29</v>
      </c>
      <c r="D54" s="94">
        <v>57</v>
      </c>
      <c r="E54" s="151" t="s">
        <v>13</v>
      </c>
      <c r="F54" s="95" t="s">
        <v>22</v>
      </c>
      <c r="G54" s="96" t="s">
        <v>29</v>
      </c>
      <c r="H54" s="96" t="s">
        <v>12</v>
      </c>
      <c r="I54" s="96" t="s">
        <v>14</v>
      </c>
      <c r="J54" s="97">
        <v>16.2</v>
      </c>
      <c r="K54" s="89">
        <f>0</f>
        <v>0</v>
      </c>
      <c r="L54" s="23">
        <f t="shared" si="5"/>
        <v>0</v>
      </c>
      <c r="M54" s="24" t="str">
        <f t="shared" si="0"/>
        <v>OK</v>
      </c>
      <c r="N54" s="46"/>
      <c r="O54" s="46"/>
      <c r="P54" s="52"/>
      <c r="Q54" s="52"/>
      <c r="R54" s="52"/>
      <c r="S54" s="52"/>
      <c r="T54" s="52"/>
      <c r="U54" s="52"/>
      <c r="V54" s="52"/>
      <c r="W54" s="52"/>
      <c r="X54" s="49"/>
      <c r="Y54" s="49"/>
      <c r="Z54" s="49"/>
      <c r="AA54" s="49"/>
      <c r="AB54" s="49"/>
      <c r="AC54" s="49"/>
      <c r="AD54" s="49"/>
      <c r="AE54" s="49"/>
    </row>
    <row r="55" spans="1:31" ht="30.1" customHeight="1" x14ac:dyDescent="0.25">
      <c r="A55" s="118"/>
      <c r="B55" s="151"/>
      <c r="C55" s="155"/>
      <c r="D55" s="94">
        <v>58</v>
      </c>
      <c r="E55" s="151"/>
      <c r="F55" s="95" t="s">
        <v>22</v>
      </c>
      <c r="G55" s="96" t="s">
        <v>30</v>
      </c>
      <c r="H55" s="96" t="s">
        <v>18</v>
      </c>
      <c r="I55" s="96" t="s">
        <v>14</v>
      </c>
      <c r="J55" s="97">
        <v>2648</v>
      </c>
      <c r="K55" s="89">
        <f>0</f>
        <v>0</v>
      </c>
      <c r="L55" s="23">
        <f t="shared" si="5"/>
        <v>0</v>
      </c>
      <c r="M55" s="24" t="str">
        <f t="shared" si="0"/>
        <v>OK</v>
      </c>
      <c r="N55" s="46"/>
      <c r="O55" s="46"/>
      <c r="P55" s="52"/>
      <c r="Q55" s="52"/>
      <c r="R55" s="52"/>
      <c r="S55" s="52"/>
      <c r="T55" s="52"/>
      <c r="U55" s="52"/>
      <c r="V55" s="52"/>
      <c r="W55" s="52"/>
      <c r="X55" s="49"/>
      <c r="Y55" s="49"/>
      <c r="Z55" s="49"/>
      <c r="AA55" s="49"/>
      <c r="AB55" s="49"/>
      <c r="AC55" s="49"/>
      <c r="AD55" s="49"/>
      <c r="AE55" s="49"/>
    </row>
    <row r="56" spans="1:31" ht="30.1" customHeight="1" x14ac:dyDescent="0.25">
      <c r="A56" s="118"/>
      <c r="B56" s="114" t="s">
        <v>52</v>
      </c>
      <c r="C56" s="115">
        <v>31</v>
      </c>
      <c r="D56" s="84">
        <v>61</v>
      </c>
      <c r="E56" s="114" t="s">
        <v>23</v>
      </c>
      <c r="F56" s="69" t="s">
        <v>22</v>
      </c>
      <c r="G56" s="70" t="s">
        <v>29</v>
      </c>
      <c r="H56" s="70" t="s">
        <v>12</v>
      </c>
      <c r="I56" s="70" t="s">
        <v>14</v>
      </c>
      <c r="J56" s="68">
        <v>6.93</v>
      </c>
      <c r="K56" s="89">
        <f>0</f>
        <v>0</v>
      </c>
      <c r="L56" s="23">
        <f t="shared" si="5"/>
        <v>0</v>
      </c>
      <c r="M56" s="24" t="str">
        <f t="shared" si="0"/>
        <v>OK</v>
      </c>
      <c r="N56" s="46"/>
      <c r="O56" s="46"/>
      <c r="P56" s="52"/>
      <c r="Q56" s="52"/>
      <c r="R56" s="52"/>
      <c r="S56" s="52"/>
      <c r="T56" s="52"/>
      <c r="U56" s="52"/>
      <c r="V56" s="52"/>
      <c r="W56" s="52"/>
      <c r="X56" s="49"/>
      <c r="Y56" s="49"/>
      <c r="Z56" s="49"/>
      <c r="AA56" s="49"/>
      <c r="AB56" s="49"/>
      <c r="AC56" s="49"/>
      <c r="AD56" s="49"/>
      <c r="AE56" s="49"/>
    </row>
    <row r="57" spans="1:31" ht="30.1" customHeight="1" x14ac:dyDescent="0.25">
      <c r="A57" s="119"/>
      <c r="B57" s="114"/>
      <c r="C57" s="115"/>
      <c r="D57" s="84">
        <v>62</v>
      </c>
      <c r="E57" s="114"/>
      <c r="F57" s="69" t="s">
        <v>22</v>
      </c>
      <c r="G57" s="70" t="s">
        <v>30</v>
      </c>
      <c r="H57" s="70" t="s">
        <v>18</v>
      </c>
      <c r="I57" s="70" t="s">
        <v>14</v>
      </c>
      <c r="J57" s="68">
        <v>1364</v>
      </c>
      <c r="K57" s="89">
        <f>0</f>
        <v>0</v>
      </c>
      <c r="L57" s="23">
        <f>K57-(SUM(N57:AE57))</f>
        <v>0</v>
      </c>
      <c r="M57" s="24" t="str">
        <f t="shared" si="0"/>
        <v>OK</v>
      </c>
      <c r="N57" s="46"/>
      <c r="O57" s="46"/>
      <c r="P57" s="52"/>
      <c r="Q57" s="52"/>
      <c r="R57" s="52"/>
      <c r="S57" s="52"/>
      <c r="T57" s="52"/>
      <c r="U57" s="52"/>
      <c r="V57" s="52"/>
      <c r="W57" s="52"/>
      <c r="X57" s="49"/>
      <c r="Y57" s="49"/>
      <c r="Z57" s="49"/>
      <c r="AA57" s="49"/>
      <c r="AB57" s="49"/>
      <c r="AC57" s="49"/>
      <c r="AD57" s="49"/>
      <c r="AE57" s="49"/>
    </row>
    <row r="58" spans="1:31" x14ac:dyDescent="0.25">
      <c r="K58" s="6">
        <f>SUM(K4:K57)</f>
        <v>3518</v>
      </c>
      <c r="L58" s="6">
        <f>SUM(L4:L57)</f>
        <v>3518</v>
      </c>
      <c r="N58" s="53">
        <f>SUMPRODUCT($J$4:$J$57,N4:N57)</f>
        <v>0</v>
      </c>
      <c r="O58" s="53">
        <f t="shared" ref="O58:AE58" si="8">SUMPRODUCT($J$4:$J$57,O4:O57)</f>
        <v>0</v>
      </c>
      <c r="P58" s="53">
        <f t="shared" si="8"/>
        <v>0</v>
      </c>
      <c r="Q58" s="53">
        <f t="shared" si="8"/>
        <v>0</v>
      </c>
      <c r="R58" s="53">
        <f t="shared" si="8"/>
        <v>0</v>
      </c>
      <c r="S58" s="53">
        <f t="shared" si="8"/>
        <v>0</v>
      </c>
      <c r="T58" s="53">
        <f t="shared" si="8"/>
        <v>0</v>
      </c>
      <c r="U58" s="53">
        <f t="shared" si="8"/>
        <v>0</v>
      </c>
      <c r="V58" s="53">
        <f t="shared" si="8"/>
        <v>0</v>
      </c>
      <c r="W58" s="53">
        <f t="shared" si="8"/>
        <v>0</v>
      </c>
      <c r="X58" s="53">
        <f t="shared" si="8"/>
        <v>0</v>
      </c>
      <c r="Y58" s="53">
        <f t="shared" si="8"/>
        <v>0</v>
      </c>
      <c r="Z58" s="53">
        <f t="shared" si="8"/>
        <v>0</v>
      </c>
      <c r="AA58" s="53">
        <f t="shared" si="8"/>
        <v>0</v>
      </c>
      <c r="AB58" s="53">
        <f t="shared" si="8"/>
        <v>0</v>
      </c>
      <c r="AC58" s="53">
        <f t="shared" si="8"/>
        <v>0</v>
      </c>
      <c r="AD58" s="53">
        <f t="shared" si="8"/>
        <v>0</v>
      </c>
      <c r="AE58" s="53">
        <f t="shared" si="8"/>
        <v>0</v>
      </c>
    </row>
    <row r="59" spans="1:31" ht="19.05" x14ac:dyDescent="0.25">
      <c r="N59" s="35"/>
      <c r="O59" s="35"/>
    </row>
    <row r="61" spans="1:31" ht="19.05" customHeight="1" x14ac:dyDescent="0.25">
      <c r="B61" s="111" t="s">
        <v>58</v>
      </c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3"/>
      <c r="N61" s="35"/>
      <c r="O61" s="35"/>
      <c r="P61" s="35"/>
      <c r="Q61" s="88"/>
    </row>
    <row r="65" spans="20:20" x14ac:dyDescent="0.25">
      <c r="T65" s="54"/>
    </row>
  </sheetData>
  <mergeCells count="111">
    <mergeCell ref="B61:M61"/>
    <mergeCell ref="B52:B53"/>
    <mergeCell ref="C52:C53"/>
    <mergeCell ref="E52:E53"/>
    <mergeCell ref="B54:B55"/>
    <mergeCell ref="C54:C55"/>
    <mergeCell ref="E54:E55"/>
    <mergeCell ref="A48:A57"/>
    <mergeCell ref="B48:B49"/>
    <mergeCell ref="C48:C49"/>
    <mergeCell ref="E48:E49"/>
    <mergeCell ref="B50:B51"/>
    <mergeCell ref="C50:C51"/>
    <mergeCell ref="E50:E51"/>
    <mergeCell ref="B56:B57"/>
    <mergeCell ref="C56:C57"/>
    <mergeCell ref="E56:E57"/>
    <mergeCell ref="B42:B43"/>
    <mergeCell ref="C42:C43"/>
    <mergeCell ref="E42:E43"/>
    <mergeCell ref="B44:B45"/>
    <mergeCell ref="C44:C45"/>
    <mergeCell ref="E44:E45"/>
    <mergeCell ref="A36:A47"/>
    <mergeCell ref="B36:B37"/>
    <mergeCell ref="C36:C37"/>
    <mergeCell ref="E36:E37"/>
    <mergeCell ref="B38:B39"/>
    <mergeCell ref="C38:C39"/>
    <mergeCell ref="E38:E39"/>
    <mergeCell ref="B40:B41"/>
    <mergeCell ref="C40:C41"/>
    <mergeCell ref="E40:E41"/>
    <mergeCell ref="B46:B47"/>
    <mergeCell ref="C46:C47"/>
    <mergeCell ref="E46:E47"/>
    <mergeCell ref="A32:A35"/>
    <mergeCell ref="B32:B33"/>
    <mergeCell ref="C32:C33"/>
    <mergeCell ref="E32:E33"/>
    <mergeCell ref="B34:B35"/>
    <mergeCell ref="C34:C35"/>
    <mergeCell ref="E34:E35"/>
    <mergeCell ref="A24:A31"/>
    <mergeCell ref="B24:B25"/>
    <mergeCell ref="C24:C25"/>
    <mergeCell ref="E24:E25"/>
    <mergeCell ref="B26:B27"/>
    <mergeCell ref="C26:C27"/>
    <mergeCell ref="E26:E27"/>
    <mergeCell ref="B28:B29"/>
    <mergeCell ref="C28:C29"/>
    <mergeCell ref="E28:E29"/>
    <mergeCell ref="B22:B23"/>
    <mergeCell ref="C22:C23"/>
    <mergeCell ref="E22:E23"/>
    <mergeCell ref="E12:E13"/>
    <mergeCell ref="B14:B15"/>
    <mergeCell ref="C14:C15"/>
    <mergeCell ref="E14:E15"/>
    <mergeCell ref="B30:B31"/>
    <mergeCell ref="C30:C31"/>
    <mergeCell ref="E30:E31"/>
    <mergeCell ref="U1:U2"/>
    <mergeCell ref="V1:V2"/>
    <mergeCell ref="A1:B1"/>
    <mergeCell ref="C1:J1"/>
    <mergeCell ref="A16:A23"/>
    <mergeCell ref="B16:B17"/>
    <mergeCell ref="C16:C17"/>
    <mergeCell ref="E16:E17"/>
    <mergeCell ref="B18:B19"/>
    <mergeCell ref="C18:C19"/>
    <mergeCell ref="E6:E7"/>
    <mergeCell ref="A8:A15"/>
    <mergeCell ref="B8:B9"/>
    <mergeCell ref="C8:C9"/>
    <mergeCell ref="E8:E9"/>
    <mergeCell ref="B10:B11"/>
    <mergeCell ref="C10:C11"/>
    <mergeCell ref="E10:E11"/>
    <mergeCell ref="B12:B13"/>
    <mergeCell ref="C12:C13"/>
    <mergeCell ref="E18:E19"/>
    <mergeCell ref="B20:B21"/>
    <mergeCell ref="C20:C21"/>
    <mergeCell ref="E20:E21"/>
    <mergeCell ref="K1:M1"/>
    <mergeCell ref="N1:N2"/>
    <mergeCell ref="O1:O2"/>
    <mergeCell ref="P1:P2"/>
    <mergeCell ref="AC1:AC2"/>
    <mergeCell ref="AD1:AD2"/>
    <mergeCell ref="AE1:AE2"/>
    <mergeCell ref="A2:M2"/>
    <mergeCell ref="A4:A7"/>
    <mergeCell ref="B4:B5"/>
    <mergeCell ref="C4:C5"/>
    <mergeCell ref="E4:E5"/>
    <mergeCell ref="B6:B7"/>
    <mergeCell ref="C6:C7"/>
    <mergeCell ref="W1:W2"/>
    <mergeCell ref="X1:X2"/>
    <mergeCell ref="Y1:Y2"/>
    <mergeCell ref="Z1:Z2"/>
    <mergeCell ref="AA1:AA2"/>
    <mergeCell ref="AB1:AB2"/>
    <mergeCell ref="Q1:Q2"/>
    <mergeCell ref="R1:R2"/>
    <mergeCell ref="S1:S2"/>
    <mergeCell ref="T1:T2"/>
  </mergeCells>
  <conditionalFormatting sqref="N4:AE57">
    <cfRule type="cellIs" dxfId="1" priority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5A2ED-494F-4A47-B31E-FE10D6999437}">
  <dimension ref="A1:AE65"/>
  <sheetViews>
    <sheetView zoomScale="85" zoomScaleNormal="85" workbookViewId="0">
      <selection activeCell="O5" sqref="O5"/>
    </sheetView>
  </sheetViews>
  <sheetFormatPr defaultColWidth="9.75" defaultRowHeight="14.3" x14ac:dyDescent="0.25"/>
  <cols>
    <col min="1" max="1" width="12.125" style="2" bestFit="1" customWidth="1"/>
    <col min="2" max="2" width="27.25" style="1" customWidth="1"/>
    <col min="3" max="3" width="11" style="1" customWidth="1"/>
    <col min="4" max="4" width="11.75" style="1" customWidth="1"/>
    <col min="5" max="5" width="24.875" style="1" customWidth="1"/>
    <col min="6" max="6" width="9.125" style="26" customWidth="1"/>
    <col min="7" max="8" width="12.25" style="1" customWidth="1"/>
    <col min="9" max="9" width="14.875" style="1" customWidth="1"/>
    <col min="10" max="10" width="15.375" style="1" customWidth="1"/>
    <col min="11" max="11" width="11.25" style="6" customWidth="1"/>
    <col min="12" max="12" width="13.25" style="25" customWidth="1"/>
    <col min="13" max="13" width="12.625" style="4" customWidth="1"/>
    <col min="14" max="14" width="14.125" style="5" customWidth="1"/>
    <col min="15" max="15" width="14.25" style="5" customWidth="1"/>
    <col min="16" max="23" width="15.75" style="5" customWidth="1"/>
    <col min="24" max="31" width="15.75" style="2" customWidth="1"/>
    <col min="32" max="16384" width="9.75" style="2"/>
  </cols>
  <sheetData>
    <row r="1" spans="1:31" ht="38.75" customHeight="1" x14ac:dyDescent="0.25">
      <c r="A1" s="127" t="s">
        <v>56</v>
      </c>
      <c r="B1" s="128"/>
      <c r="C1" s="129" t="s">
        <v>31</v>
      </c>
      <c r="D1" s="130"/>
      <c r="E1" s="130"/>
      <c r="F1" s="130"/>
      <c r="G1" s="130"/>
      <c r="H1" s="130"/>
      <c r="I1" s="130"/>
      <c r="J1" s="131"/>
      <c r="K1" s="126" t="s">
        <v>37</v>
      </c>
      <c r="L1" s="126"/>
      <c r="M1" s="126"/>
      <c r="N1" s="120" t="s">
        <v>39</v>
      </c>
      <c r="O1" s="120" t="s">
        <v>39</v>
      </c>
      <c r="P1" s="120" t="s">
        <v>39</v>
      </c>
      <c r="Q1" s="120" t="s">
        <v>39</v>
      </c>
      <c r="R1" s="120" t="s">
        <v>39</v>
      </c>
      <c r="S1" s="120" t="s">
        <v>39</v>
      </c>
      <c r="T1" s="120" t="s">
        <v>39</v>
      </c>
      <c r="U1" s="120" t="s">
        <v>39</v>
      </c>
      <c r="V1" s="120" t="s">
        <v>39</v>
      </c>
      <c r="W1" s="120" t="s">
        <v>39</v>
      </c>
      <c r="X1" s="120" t="s">
        <v>39</v>
      </c>
      <c r="Y1" s="120" t="s">
        <v>39</v>
      </c>
      <c r="Z1" s="120" t="s">
        <v>39</v>
      </c>
      <c r="AA1" s="120" t="s">
        <v>39</v>
      </c>
      <c r="AB1" s="120" t="s">
        <v>39</v>
      </c>
      <c r="AC1" s="120" t="s">
        <v>39</v>
      </c>
      <c r="AD1" s="120" t="s">
        <v>39</v>
      </c>
      <c r="AE1" s="120" t="s">
        <v>39</v>
      </c>
    </row>
    <row r="2" spans="1:31" ht="21.75" customHeight="1" x14ac:dyDescent="0.25">
      <c r="A2" s="122" t="s">
        <v>72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3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</row>
    <row r="3" spans="1:31" s="3" customFormat="1" ht="30.1" customHeight="1" x14ac:dyDescent="0.2">
      <c r="A3" s="55" t="s">
        <v>24</v>
      </c>
      <c r="B3" s="55" t="s">
        <v>40</v>
      </c>
      <c r="C3" s="55" t="s">
        <v>38</v>
      </c>
      <c r="D3" s="55" t="s">
        <v>19</v>
      </c>
      <c r="E3" s="55" t="s">
        <v>41</v>
      </c>
      <c r="F3" s="55" t="s">
        <v>20</v>
      </c>
      <c r="G3" s="55" t="s">
        <v>21</v>
      </c>
      <c r="H3" s="55" t="s">
        <v>42</v>
      </c>
      <c r="I3" s="55" t="s">
        <v>43</v>
      </c>
      <c r="J3" s="55" t="s">
        <v>44</v>
      </c>
      <c r="K3" s="56" t="s">
        <v>3</v>
      </c>
      <c r="L3" s="21" t="s">
        <v>0</v>
      </c>
      <c r="M3" s="47" t="s">
        <v>2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1" customHeight="1" x14ac:dyDescent="0.25">
      <c r="A4" s="142" t="s">
        <v>32</v>
      </c>
      <c r="B4" s="145" t="s">
        <v>36</v>
      </c>
      <c r="C4" s="147">
        <v>1</v>
      </c>
      <c r="D4" s="98">
        <v>1</v>
      </c>
      <c r="E4" s="145" t="s">
        <v>15</v>
      </c>
      <c r="F4" s="99" t="s">
        <v>22</v>
      </c>
      <c r="G4" s="100" t="s">
        <v>29</v>
      </c>
      <c r="H4" s="100" t="s">
        <v>12</v>
      </c>
      <c r="I4" s="100" t="s">
        <v>14</v>
      </c>
      <c r="J4" s="101">
        <v>7.65</v>
      </c>
      <c r="K4" s="89">
        <f>0</f>
        <v>0</v>
      </c>
      <c r="L4" s="23">
        <f>K4-(SUM(N4:AE4))</f>
        <v>0</v>
      </c>
      <c r="M4" s="24" t="str">
        <f t="shared" ref="M4:M57" si="0">IF(L4&lt;0,"ATENÇÃO","OK")</f>
        <v>OK</v>
      </c>
      <c r="N4" s="57"/>
      <c r="O4" s="57"/>
      <c r="P4" s="57"/>
      <c r="Q4" s="58"/>
      <c r="R4" s="59"/>
      <c r="S4" s="57"/>
      <c r="T4" s="57"/>
      <c r="U4" s="60"/>
      <c r="V4" s="61"/>
      <c r="W4" s="62"/>
      <c r="X4" s="50"/>
      <c r="Y4" s="34"/>
      <c r="Z4" s="32"/>
      <c r="AA4" s="32"/>
      <c r="AB4" s="32"/>
      <c r="AC4" s="32"/>
      <c r="AD4" s="32"/>
      <c r="AE4" s="32"/>
    </row>
    <row r="5" spans="1:31" ht="30.1" customHeight="1" x14ac:dyDescent="0.25">
      <c r="A5" s="143"/>
      <c r="B5" s="146"/>
      <c r="C5" s="148"/>
      <c r="D5" s="102">
        <v>2</v>
      </c>
      <c r="E5" s="146"/>
      <c r="F5" s="69" t="s">
        <v>22</v>
      </c>
      <c r="G5" s="70" t="s">
        <v>30</v>
      </c>
      <c r="H5" s="70" t="s">
        <v>18</v>
      </c>
      <c r="I5" s="70" t="s">
        <v>14</v>
      </c>
      <c r="J5" s="101">
        <v>400</v>
      </c>
      <c r="K5" s="89">
        <f>0</f>
        <v>0</v>
      </c>
      <c r="L5" s="23">
        <f t="shared" ref="L5" si="1">K5-(SUM(N5:AE5))</f>
        <v>0</v>
      </c>
      <c r="M5" s="24" t="str">
        <f t="shared" si="0"/>
        <v>OK</v>
      </c>
      <c r="N5" s="57"/>
      <c r="O5" s="57"/>
      <c r="P5" s="57"/>
      <c r="Q5" s="58"/>
      <c r="R5" s="59"/>
      <c r="S5" s="59"/>
      <c r="T5" s="57"/>
      <c r="U5" s="57"/>
      <c r="V5" s="57"/>
      <c r="W5" s="62"/>
      <c r="X5" s="50"/>
      <c r="Y5" s="34"/>
      <c r="Z5" s="32"/>
      <c r="AA5" s="32"/>
      <c r="AB5" s="32"/>
      <c r="AC5" s="32"/>
      <c r="AD5" s="32"/>
      <c r="AE5" s="32"/>
    </row>
    <row r="6" spans="1:31" ht="30.1" customHeight="1" x14ac:dyDescent="0.25">
      <c r="A6" s="143"/>
      <c r="B6" s="149" t="s">
        <v>27</v>
      </c>
      <c r="C6" s="150">
        <v>5</v>
      </c>
      <c r="D6" s="103">
        <v>9</v>
      </c>
      <c r="E6" s="149" t="s">
        <v>23</v>
      </c>
      <c r="F6" s="95" t="s">
        <v>22</v>
      </c>
      <c r="G6" s="96" t="s">
        <v>29</v>
      </c>
      <c r="H6" s="96" t="s">
        <v>12</v>
      </c>
      <c r="I6" s="96" t="s">
        <v>14</v>
      </c>
      <c r="J6" s="104">
        <v>4.1500000000000004</v>
      </c>
      <c r="K6" s="89">
        <f>0</f>
        <v>0</v>
      </c>
      <c r="L6" s="23">
        <f>K6-(SUM(N6:AE6))</f>
        <v>0</v>
      </c>
      <c r="M6" s="24" t="str">
        <f t="shared" si="0"/>
        <v>OK</v>
      </c>
      <c r="N6" s="63"/>
      <c r="O6" s="57"/>
      <c r="P6" s="59"/>
      <c r="Q6" s="58"/>
      <c r="R6" s="59"/>
      <c r="S6" s="59"/>
      <c r="T6" s="57"/>
      <c r="U6" s="60"/>
      <c r="V6" s="61"/>
      <c r="W6" s="62"/>
      <c r="X6" s="50"/>
      <c r="Y6" s="34"/>
      <c r="Z6" s="32"/>
      <c r="AA6" s="32"/>
      <c r="AB6" s="32"/>
      <c r="AC6" s="32"/>
      <c r="AD6" s="32"/>
      <c r="AE6" s="32"/>
    </row>
    <row r="7" spans="1:31" ht="30.1" customHeight="1" x14ac:dyDescent="0.25">
      <c r="A7" s="144"/>
      <c r="B7" s="149"/>
      <c r="C7" s="150"/>
      <c r="D7" s="103">
        <v>10</v>
      </c>
      <c r="E7" s="149"/>
      <c r="F7" s="95" t="s">
        <v>22</v>
      </c>
      <c r="G7" s="96" t="s">
        <v>30</v>
      </c>
      <c r="H7" s="96" t="s">
        <v>18</v>
      </c>
      <c r="I7" s="96" t="s">
        <v>14</v>
      </c>
      <c r="J7" s="104">
        <v>699.26</v>
      </c>
      <c r="K7" s="89">
        <f>0</f>
        <v>0</v>
      </c>
      <c r="L7" s="23">
        <f t="shared" ref="L7" si="2">K7-(SUM(N7:AE7))</f>
        <v>0</v>
      </c>
      <c r="M7" s="24" t="str">
        <f t="shared" si="0"/>
        <v>OK</v>
      </c>
      <c r="N7" s="63"/>
      <c r="O7" s="57"/>
      <c r="P7" s="59"/>
      <c r="Q7" s="58"/>
      <c r="R7" s="59"/>
      <c r="S7" s="59"/>
      <c r="T7" s="57"/>
      <c r="U7" s="57"/>
      <c r="V7" s="57"/>
      <c r="W7" s="62"/>
      <c r="X7" s="50"/>
      <c r="Y7" s="34"/>
      <c r="Z7" s="32"/>
      <c r="AA7" s="32"/>
      <c r="AB7" s="32"/>
      <c r="AC7" s="32"/>
      <c r="AD7" s="32"/>
      <c r="AE7" s="32"/>
    </row>
    <row r="8" spans="1:31" ht="30.1" customHeight="1" x14ac:dyDescent="0.25">
      <c r="A8" s="142" t="s">
        <v>25</v>
      </c>
      <c r="B8" s="146" t="s">
        <v>34</v>
      </c>
      <c r="C8" s="148">
        <v>6</v>
      </c>
      <c r="D8" s="102">
        <v>11</v>
      </c>
      <c r="E8" s="146" t="s">
        <v>15</v>
      </c>
      <c r="F8" s="69" t="s">
        <v>22</v>
      </c>
      <c r="G8" s="70" t="s">
        <v>29</v>
      </c>
      <c r="H8" s="70" t="s">
        <v>12</v>
      </c>
      <c r="I8" s="70" t="s">
        <v>14</v>
      </c>
      <c r="J8" s="101">
        <v>7.84</v>
      </c>
      <c r="K8" s="89">
        <f>0</f>
        <v>0</v>
      </c>
      <c r="L8" s="23">
        <f>K8-(SUM(N8:AE8))</f>
        <v>0</v>
      </c>
      <c r="M8" s="24" t="str">
        <f t="shared" si="0"/>
        <v>OK</v>
      </c>
      <c r="N8" s="57"/>
      <c r="O8" s="57"/>
      <c r="P8" s="59"/>
      <c r="Q8" s="57"/>
      <c r="R8" s="57"/>
      <c r="S8" s="59"/>
      <c r="T8" s="57"/>
      <c r="U8" s="64"/>
      <c r="V8" s="61"/>
      <c r="W8" s="62"/>
      <c r="X8" s="50"/>
      <c r="Y8" s="34"/>
      <c r="Z8" s="32"/>
      <c r="AA8" s="32"/>
      <c r="AB8" s="32"/>
      <c r="AC8" s="32"/>
      <c r="AD8" s="32"/>
      <c r="AE8" s="32"/>
    </row>
    <row r="9" spans="1:31" ht="30.1" customHeight="1" x14ac:dyDescent="0.25">
      <c r="A9" s="143"/>
      <c r="B9" s="146"/>
      <c r="C9" s="148"/>
      <c r="D9" s="102">
        <v>12</v>
      </c>
      <c r="E9" s="146"/>
      <c r="F9" s="69" t="s">
        <v>22</v>
      </c>
      <c r="G9" s="70" t="s">
        <v>30</v>
      </c>
      <c r="H9" s="70" t="s">
        <v>18</v>
      </c>
      <c r="I9" s="70" t="s">
        <v>14</v>
      </c>
      <c r="J9" s="101">
        <v>1700</v>
      </c>
      <c r="K9" s="89">
        <f>0</f>
        <v>0</v>
      </c>
      <c r="L9" s="23">
        <f t="shared" ref="L9" si="3">K9-(SUM(N9:AE9))</f>
        <v>0</v>
      </c>
      <c r="M9" s="24" t="str">
        <f t="shared" si="0"/>
        <v>OK</v>
      </c>
      <c r="N9" s="57"/>
      <c r="O9" s="57"/>
      <c r="P9" s="59"/>
      <c r="Q9" s="57"/>
      <c r="R9" s="58"/>
      <c r="S9" s="59"/>
      <c r="T9" s="57"/>
      <c r="U9" s="65"/>
      <c r="V9" s="57"/>
      <c r="W9" s="62"/>
      <c r="X9" s="50"/>
      <c r="Y9" s="34"/>
      <c r="Z9" s="32"/>
      <c r="AA9" s="32"/>
      <c r="AB9" s="32"/>
      <c r="AC9" s="32"/>
      <c r="AD9" s="32"/>
      <c r="AE9" s="32"/>
    </row>
    <row r="10" spans="1:31" ht="30.1" customHeight="1" x14ac:dyDescent="0.25">
      <c r="A10" s="143"/>
      <c r="B10" s="149" t="s">
        <v>27</v>
      </c>
      <c r="C10" s="150">
        <v>7</v>
      </c>
      <c r="D10" s="103">
        <v>13</v>
      </c>
      <c r="E10" s="149" t="s">
        <v>16</v>
      </c>
      <c r="F10" s="95" t="s">
        <v>22</v>
      </c>
      <c r="G10" s="96" t="s">
        <v>29</v>
      </c>
      <c r="H10" s="96" t="s">
        <v>12</v>
      </c>
      <c r="I10" s="96" t="s">
        <v>14</v>
      </c>
      <c r="J10" s="104">
        <v>11</v>
      </c>
      <c r="K10" s="89">
        <f>0</f>
        <v>0</v>
      </c>
      <c r="L10" s="23">
        <f>K10-(SUM(N10:AE10))</f>
        <v>0</v>
      </c>
      <c r="M10" s="24" t="str">
        <f t="shared" si="0"/>
        <v>OK</v>
      </c>
      <c r="N10" s="57"/>
      <c r="O10" s="66"/>
      <c r="P10" s="57"/>
      <c r="Q10" s="58"/>
      <c r="R10" s="58"/>
      <c r="S10" s="59"/>
      <c r="T10" s="57"/>
      <c r="U10" s="60"/>
      <c r="V10" s="61"/>
      <c r="W10" s="62"/>
      <c r="X10" s="50"/>
      <c r="Y10" s="34"/>
      <c r="Z10" s="32"/>
      <c r="AA10" s="32"/>
      <c r="AB10" s="32"/>
      <c r="AC10" s="32"/>
      <c r="AD10" s="32"/>
      <c r="AE10" s="32"/>
    </row>
    <row r="11" spans="1:31" ht="30.1" customHeight="1" x14ac:dyDescent="0.25">
      <c r="A11" s="143"/>
      <c r="B11" s="149"/>
      <c r="C11" s="150"/>
      <c r="D11" s="103">
        <v>14</v>
      </c>
      <c r="E11" s="149"/>
      <c r="F11" s="95" t="s">
        <v>22</v>
      </c>
      <c r="G11" s="96" t="s">
        <v>30</v>
      </c>
      <c r="H11" s="96" t="s">
        <v>18</v>
      </c>
      <c r="I11" s="96" t="s">
        <v>14</v>
      </c>
      <c r="J11" s="104">
        <v>1828.57</v>
      </c>
      <c r="K11" s="89">
        <f>0</f>
        <v>0</v>
      </c>
      <c r="L11" s="23">
        <f t="shared" ref="L11" si="4">K11-(SUM(N11:AE11))</f>
        <v>0</v>
      </c>
      <c r="M11" s="24" t="str">
        <f t="shared" si="0"/>
        <v>OK</v>
      </c>
      <c r="N11" s="57"/>
      <c r="O11" s="66"/>
      <c r="P11" s="57"/>
      <c r="Q11" s="58"/>
      <c r="R11" s="58"/>
      <c r="S11" s="59"/>
      <c r="T11" s="57"/>
      <c r="U11" s="57"/>
      <c r="V11" s="57"/>
      <c r="W11" s="62"/>
      <c r="X11" s="50"/>
      <c r="Y11" s="34"/>
      <c r="Z11" s="32"/>
      <c r="AA11" s="32"/>
      <c r="AB11" s="32"/>
      <c r="AC11" s="32"/>
      <c r="AD11" s="32"/>
      <c r="AE11" s="32"/>
    </row>
    <row r="12" spans="1:31" ht="30.1" customHeight="1" x14ac:dyDescent="0.25">
      <c r="A12" s="143"/>
      <c r="B12" s="146" t="s">
        <v>27</v>
      </c>
      <c r="C12" s="148">
        <v>8</v>
      </c>
      <c r="D12" s="102">
        <v>15</v>
      </c>
      <c r="E12" s="146" t="s">
        <v>17</v>
      </c>
      <c r="F12" s="69" t="s">
        <v>22</v>
      </c>
      <c r="G12" s="70" t="s">
        <v>29</v>
      </c>
      <c r="H12" s="70" t="s">
        <v>12</v>
      </c>
      <c r="I12" s="70" t="s">
        <v>14</v>
      </c>
      <c r="J12" s="101">
        <v>18.399999999999999</v>
      </c>
      <c r="K12" s="89">
        <f>0</f>
        <v>0</v>
      </c>
      <c r="L12" s="23">
        <f>K12-(SUM(N12:AE12))</f>
        <v>0</v>
      </c>
      <c r="M12" s="24" t="str">
        <f t="shared" si="0"/>
        <v>OK</v>
      </c>
      <c r="N12" s="57"/>
      <c r="O12" s="66"/>
      <c r="P12" s="59"/>
      <c r="Q12" s="57"/>
      <c r="R12" s="58"/>
      <c r="S12" s="59"/>
      <c r="T12" s="57"/>
      <c r="U12" s="65"/>
      <c r="V12" s="61"/>
      <c r="W12" s="62"/>
      <c r="X12" s="50"/>
      <c r="Y12" s="34"/>
      <c r="Z12" s="32"/>
      <c r="AA12" s="32"/>
      <c r="AB12" s="32"/>
      <c r="AC12" s="32"/>
      <c r="AD12" s="32"/>
      <c r="AE12" s="32"/>
    </row>
    <row r="13" spans="1:31" ht="30.1" customHeight="1" x14ac:dyDescent="0.25">
      <c r="A13" s="143"/>
      <c r="B13" s="146"/>
      <c r="C13" s="148"/>
      <c r="D13" s="102">
        <v>16</v>
      </c>
      <c r="E13" s="146"/>
      <c r="F13" s="69" t="s">
        <v>22</v>
      </c>
      <c r="G13" s="70" t="s">
        <v>30</v>
      </c>
      <c r="H13" s="70" t="s">
        <v>18</v>
      </c>
      <c r="I13" s="70" t="s">
        <v>14</v>
      </c>
      <c r="J13" s="101">
        <v>2900</v>
      </c>
      <c r="K13" s="89">
        <f>0</f>
        <v>0</v>
      </c>
      <c r="L13" s="23">
        <f t="shared" ref="L13:L56" si="5">K13-(SUM(N13:AE13))</f>
        <v>0</v>
      </c>
      <c r="M13" s="24" t="str">
        <f t="shared" si="0"/>
        <v>OK</v>
      </c>
      <c r="N13" s="57"/>
      <c r="O13" s="66"/>
      <c r="P13" s="59"/>
      <c r="Q13" s="59"/>
      <c r="R13" s="59"/>
      <c r="S13" s="59"/>
      <c r="T13" s="57"/>
      <c r="U13" s="65"/>
      <c r="V13" s="57"/>
      <c r="W13" s="62"/>
      <c r="X13" s="50"/>
      <c r="Y13" s="34"/>
      <c r="Z13" s="32"/>
      <c r="AA13" s="32"/>
      <c r="AB13" s="32"/>
      <c r="AC13" s="32"/>
      <c r="AD13" s="32"/>
      <c r="AE13" s="32"/>
    </row>
    <row r="14" spans="1:31" s="7" customFormat="1" ht="30.1" customHeight="1" x14ac:dyDescent="0.25">
      <c r="A14" s="143"/>
      <c r="B14" s="149" t="s">
        <v>34</v>
      </c>
      <c r="C14" s="150">
        <v>9</v>
      </c>
      <c r="D14" s="103">
        <v>17</v>
      </c>
      <c r="E14" s="149" t="s">
        <v>13</v>
      </c>
      <c r="F14" s="95" t="s">
        <v>22</v>
      </c>
      <c r="G14" s="96" t="s">
        <v>29</v>
      </c>
      <c r="H14" s="96" t="s">
        <v>12</v>
      </c>
      <c r="I14" s="96" t="s">
        <v>14</v>
      </c>
      <c r="J14" s="104">
        <v>16.21</v>
      </c>
      <c r="K14" s="89">
        <f>0</f>
        <v>0</v>
      </c>
      <c r="L14" s="23">
        <f t="shared" ref="L14:L41" si="6">K14-(SUM(N14:AE14))</f>
        <v>0</v>
      </c>
      <c r="M14" s="24" t="str">
        <f t="shared" si="0"/>
        <v>OK</v>
      </c>
      <c r="N14" s="57"/>
      <c r="O14" s="57"/>
      <c r="P14" s="57"/>
      <c r="Q14" s="59"/>
      <c r="R14" s="57"/>
      <c r="S14" s="59"/>
      <c r="T14" s="59"/>
      <c r="U14" s="67"/>
      <c r="V14" s="57"/>
      <c r="W14" s="62"/>
      <c r="X14" s="50"/>
      <c r="Y14" s="34"/>
      <c r="Z14" s="32"/>
      <c r="AA14" s="32"/>
      <c r="AB14" s="32"/>
      <c r="AC14" s="32"/>
      <c r="AD14" s="32"/>
      <c r="AE14" s="32"/>
    </row>
    <row r="15" spans="1:31" s="7" customFormat="1" ht="30.1" customHeight="1" x14ac:dyDescent="0.25">
      <c r="A15" s="144"/>
      <c r="B15" s="149"/>
      <c r="C15" s="150"/>
      <c r="D15" s="103">
        <v>18</v>
      </c>
      <c r="E15" s="149"/>
      <c r="F15" s="95" t="s">
        <v>22</v>
      </c>
      <c r="G15" s="96" t="s">
        <v>30</v>
      </c>
      <c r="H15" s="96" t="s">
        <v>18</v>
      </c>
      <c r="I15" s="96" t="s">
        <v>14</v>
      </c>
      <c r="J15" s="104">
        <v>2650</v>
      </c>
      <c r="K15" s="89">
        <f>0</f>
        <v>0</v>
      </c>
      <c r="L15" s="23">
        <f t="shared" si="6"/>
        <v>0</v>
      </c>
      <c r="M15" s="24" t="str">
        <f t="shared" si="0"/>
        <v>OK</v>
      </c>
      <c r="N15" s="57"/>
      <c r="O15" s="57"/>
      <c r="P15" s="57"/>
      <c r="Q15" s="59"/>
      <c r="R15" s="57"/>
      <c r="S15" s="59"/>
      <c r="T15" s="59"/>
      <c r="U15" s="67"/>
      <c r="V15" s="57"/>
      <c r="W15" s="62"/>
      <c r="X15" s="50"/>
      <c r="Y15" s="34"/>
      <c r="Z15" s="32"/>
      <c r="AA15" s="32"/>
      <c r="AB15" s="32"/>
      <c r="AC15" s="32"/>
      <c r="AD15" s="32"/>
      <c r="AE15" s="32"/>
    </row>
    <row r="16" spans="1:31" s="7" customFormat="1" ht="30.1" customHeight="1" x14ac:dyDescent="0.25">
      <c r="A16" s="159" t="s">
        <v>33</v>
      </c>
      <c r="B16" s="146" t="s">
        <v>45</v>
      </c>
      <c r="C16" s="148">
        <v>10</v>
      </c>
      <c r="D16" s="102">
        <v>19</v>
      </c>
      <c r="E16" s="146" t="s">
        <v>15</v>
      </c>
      <c r="F16" s="69" t="s">
        <v>22</v>
      </c>
      <c r="G16" s="70" t="s">
        <v>29</v>
      </c>
      <c r="H16" s="70" t="s">
        <v>12</v>
      </c>
      <c r="I16" s="70" t="s">
        <v>14</v>
      </c>
      <c r="J16" s="101">
        <v>7.9</v>
      </c>
      <c r="K16" s="89">
        <f>0</f>
        <v>0</v>
      </c>
      <c r="L16" s="23">
        <f t="shared" si="6"/>
        <v>0</v>
      </c>
      <c r="M16" s="24" t="str">
        <f t="shared" si="0"/>
        <v>OK</v>
      </c>
      <c r="N16" s="57"/>
      <c r="O16" s="57"/>
      <c r="P16" s="59"/>
      <c r="Q16" s="59"/>
      <c r="R16" s="59"/>
      <c r="S16" s="59"/>
      <c r="T16" s="59"/>
      <c r="U16" s="67"/>
      <c r="V16" s="57"/>
      <c r="W16" s="62"/>
      <c r="X16" s="51"/>
      <c r="Y16" s="34"/>
      <c r="Z16" s="32"/>
      <c r="AA16" s="32"/>
      <c r="AB16" s="32"/>
      <c r="AC16" s="32"/>
      <c r="AD16" s="32"/>
      <c r="AE16" s="32"/>
    </row>
    <row r="17" spans="1:31" s="7" customFormat="1" ht="30.1" customHeight="1" x14ac:dyDescent="0.25">
      <c r="A17" s="160"/>
      <c r="B17" s="146"/>
      <c r="C17" s="148"/>
      <c r="D17" s="102">
        <v>20</v>
      </c>
      <c r="E17" s="146"/>
      <c r="F17" s="69" t="s">
        <v>22</v>
      </c>
      <c r="G17" s="70" t="s">
        <v>30</v>
      </c>
      <c r="H17" s="70" t="s">
        <v>18</v>
      </c>
      <c r="I17" s="70" t="s">
        <v>14</v>
      </c>
      <c r="J17" s="101">
        <v>1632.32</v>
      </c>
      <c r="K17" s="89">
        <f>0</f>
        <v>0</v>
      </c>
      <c r="L17" s="23">
        <f t="shared" si="6"/>
        <v>0</v>
      </c>
      <c r="M17" s="24" t="str">
        <f t="shared" si="0"/>
        <v>OK</v>
      </c>
      <c r="N17" s="57"/>
      <c r="O17" s="57"/>
      <c r="P17" s="59"/>
      <c r="Q17" s="59"/>
      <c r="R17" s="59"/>
      <c r="S17" s="59"/>
      <c r="T17" s="59"/>
      <c r="U17" s="67"/>
      <c r="V17" s="57"/>
      <c r="W17" s="62"/>
      <c r="X17" s="51"/>
      <c r="Y17" s="34"/>
      <c r="Z17" s="32"/>
      <c r="AA17" s="32"/>
      <c r="AB17" s="32"/>
      <c r="AC17" s="32"/>
      <c r="AD17" s="32"/>
      <c r="AE17" s="32"/>
    </row>
    <row r="18" spans="1:31" s="7" customFormat="1" ht="30.1" customHeight="1" x14ac:dyDescent="0.25">
      <c r="A18" s="160"/>
      <c r="B18" s="149" t="s">
        <v>45</v>
      </c>
      <c r="C18" s="150">
        <v>11</v>
      </c>
      <c r="D18" s="103">
        <v>21</v>
      </c>
      <c r="E18" s="149" t="s">
        <v>16</v>
      </c>
      <c r="F18" s="95" t="s">
        <v>22</v>
      </c>
      <c r="G18" s="96" t="s">
        <v>29</v>
      </c>
      <c r="H18" s="96" t="s">
        <v>12</v>
      </c>
      <c r="I18" s="96" t="s">
        <v>14</v>
      </c>
      <c r="J18" s="104">
        <v>8</v>
      </c>
      <c r="K18" s="89">
        <f>0</f>
        <v>0</v>
      </c>
      <c r="L18" s="23">
        <f t="shared" si="6"/>
        <v>0</v>
      </c>
      <c r="M18" s="24" t="str">
        <f t="shared" si="0"/>
        <v>OK</v>
      </c>
      <c r="N18" s="51"/>
      <c r="O18" s="51"/>
      <c r="P18" s="50"/>
      <c r="Q18" s="51"/>
      <c r="R18" s="50"/>
      <c r="S18" s="51"/>
      <c r="T18" s="50"/>
      <c r="U18" s="48"/>
      <c r="V18" s="51"/>
      <c r="W18" s="34"/>
      <c r="X18" s="50"/>
      <c r="Y18" s="34"/>
      <c r="Z18" s="32"/>
      <c r="AA18" s="32"/>
      <c r="AB18" s="32"/>
      <c r="AC18" s="32"/>
      <c r="AD18" s="32"/>
      <c r="AE18" s="32"/>
    </row>
    <row r="19" spans="1:31" s="7" customFormat="1" ht="30.1" customHeight="1" x14ac:dyDescent="0.25">
      <c r="A19" s="160"/>
      <c r="B19" s="149"/>
      <c r="C19" s="150"/>
      <c r="D19" s="103">
        <v>22</v>
      </c>
      <c r="E19" s="149"/>
      <c r="F19" s="95" t="s">
        <v>22</v>
      </c>
      <c r="G19" s="96" t="s">
        <v>30</v>
      </c>
      <c r="H19" s="96" t="s">
        <v>18</v>
      </c>
      <c r="I19" s="96" t="s">
        <v>14</v>
      </c>
      <c r="J19" s="104">
        <v>992.32</v>
      </c>
      <c r="K19" s="89">
        <f>0</f>
        <v>0</v>
      </c>
      <c r="L19" s="23">
        <f t="shared" si="6"/>
        <v>0</v>
      </c>
      <c r="M19" s="24" t="str">
        <f t="shared" si="0"/>
        <v>OK</v>
      </c>
      <c r="N19" s="51"/>
      <c r="O19" s="51"/>
      <c r="P19" s="50"/>
      <c r="Q19" s="51"/>
      <c r="R19" s="50"/>
      <c r="S19" s="51"/>
      <c r="T19" s="50"/>
      <c r="U19" s="48"/>
      <c r="V19" s="51"/>
      <c r="W19" s="34"/>
      <c r="X19" s="50"/>
      <c r="Y19" s="34"/>
      <c r="Z19" s="32"/>
      <c r="AA19" s="32"/>
      <c r="AB19" s="32"/>
      <c r="AC19" s="32"/>
      <c r="AD19" s="32"/>
      <c r="AE19" s="32"/>
    </row>
    <row r="20" spans="1:31" ht="30.1" customHeight="1" x14ac:dyDescent="0.25">
      <c r="A20" s="160"/>
      <c r="B20" s="146" t="s">
        <v>46</v>
      </c>
      <c r="C20" s="148">
        <v>12</v>
      </c>
      <c r="D20" s="102">
        <v>23</v>
      </c>
      <c r="E20" s="146" t="s">
        <v>17</v>
      </c>
      <c r="F20" s="69" t="s">
        <v>22</v>
      </c>
      <c r="G20" s="70" t="s">
        <v>29</v>
      </c>
      <c r="H20" s="70" t="s">
        <v>12</v>
      </c>
      <c r="I20" s="70" t="s">
        <v>14</v>
      </c>
      <c r="J20" s="101">
        <v>15.72</v>
      </c>
      <c r="K20" s="89">
        <f>0</f>
        <v>0</v>
      </c>
      <c r="L20" s="23">
        <f t="shared" ref="L20:L21" si="7">K20-(SUM(N20:AE20))</f>
        <v>0</v>
      </c>
      <c r="M20" s="24" t="str">
        <f t="shared" si="0"/>
        <v>OK</v>
      </c>
      <c r="N20" s="46"/>
      <c r="O20" s="46"/>
      <c r="P20" s="52"/>
      <c r="Q20" s="52"/>
      <c r="R20" s="52"/>
      <c r="S20" s="52"/>
      <c r="T20" s="52"/>
      <c r="U20" s="52"/>
      <c r="V20" s="52"/>
      <c r="W20" s="52"/>
      <c r="X20" s="49"/>
      <c r="Y20" s="49"/>
      <c r="Z20" s="49"/>
      <c r="AA20" s="49"/>
      <c r="AB20" s="49"/>
      <c r="AC20" s="49"/>
      <c r="AD20" s="49"/>
      <c r="AE20" s="49"/>
    </row>
    <row r="21" spans="1:31" ht="30.1" customHeight="1" x14ac:dyDescent="0.25">
      <c r="A21" s="160"/>
      <c r="B21" s="146"/>
      <c r="C21" s="148"/>
      <c r="D21" s="102">
        <v>24</v>
      </c>
      <c r="E21" s="146"/>
      <c r="F21" s="69" t="s">
        <v>22</v>
      </c>
      <c r="G21" s="70" t="s">
        <v>30</v>
      </c>
      <c r="H21" s="70" t="s">
        <v>18</v>
      </c>
      <c r="I21" s="70" t="s">
        <v>14</v>
      </c>
      <c r="J21" s="101">
        <v>2252.44</v>
      </c>
      <c r="K21" s="89">
        <f>0</f>
        <v>0</v>
      </c>
      <c r="L21" s="23">
        <f t="shared" si="7"/>
        <v>0</v>
      </c>
      <c r="M21" s="24" t="str">
        <f t="shared" si="0"/>
        <v>OK</v>
      </c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49"/>
      <c r="Y21" s="49"/>
      <c r="Z21" s="49"/>
      <c r="AA21" s="49"/>
      <c r="AB21" s="49"/>
      <c r="AC21" s="49"/>
      <c r="AD21" s="49"/>
      <c r="AE21" s="49"/>
    </row>
    <row r="22" spans="1:31" ht="30.1" customHeight="1" x14ac:dyDescent="0.25">
      <c r="A22" s="160"/>
      <c r="B22" s="149" t="s">
        <v>34</v>
      </c>
      <c r="C22" s="150">
        <v>13</v>
      </c>
      <c r="D22" s="103">
        <v>25</v>
      </c>
      <c r="E22" s="149" t="s">
        <v>13</v>
      </c>
      <c r="F22" s="95" t="s">
        <v>22</v>
      </c>
      <c r="G22" s="96" t="s">
        <v>29</v>
      </c>
      <c r="H22" s="96" t="s">
        <v>12</v>
      </c>
      <c r="I22" s="96" t="s">
        <v>14</v>
      </c>
      <c r="J22" s="104">
        <v>15.44</v>
      </c>
      <c r="K22" s="89">
        <f>0</f>
        <v>0</v>
      </c>
      <c r="L22" s="23">
        <f t="shared" si="6"/>
        <v>0</v>
      </c>
      <c r="M22" s="24" t="str">
        <f t="shared" si="0"/>
        <v>OK</v>
      </c>
      <c r="N22" s="46"/>
      <c r="O22" s="46"/>
      <c r="P22" s="52"/>
      <c r="Q22" s="52"/>
      <c r="R22" s="52"/>
      <c r="S22" s="52"/>
      <c r="T22" s="52"/>
      <c r="U22" s="52"/>
      <c r="V22" s="52"/>
      <c r="W22" s="52"/>
      <c r="X22" s="49"/>
      <c r="Y22" s="49"/>
      <c r="Z22" s="49"/>
      <c r="AA22" s="49"/>
      <c r="AB22" s="49"/>
      <c r="AC22" s="49"/>
      <c r="AD22" s="49"/>
      <c r="AE22" s="49"/>
    </row>
    <row r="23" spans="1:31" ht="30.1" customHeight="1" x14ac:dyDescent="0.25">
      <c r="A23" s="161"/>
      <c r="B23" s="149"/>
      <c r="C23" s="150"/>
      <c r="D23" s="103">
        <v>26</v>
      </c>
      <c r="E23" s="149"/>
      <c r="F23" s="95" t="s">
        <v>22</v>
      </c>
      <c r="G23" s="96" t="s">
        <v>30</v>
      </c>
      <c r="H23" s="96" t="s">
        <v>18</v>
      </c>
      <c r="I23" s="96" t="s">
        <v>14</v>
      </c>
      <c r="J23" s="104">
        <v>2650</v>
      </c>
      <c r="K23" s="89">
        <f>0</f>
        <v>0</v>
      </c>
      <c r="L23" s="23">
        <f t="shared" si="6"/>
        <v>0</v>
      </c>
      <c r="M23" s="24" t="str">
        <f t="shared" si="0"/>
        <v>OK</v>
      </c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49"/>
      <c r="Y23" s="49"/>
      <c r="Z23" s="49"/>
      <c r="AA23" s="49"/>
      <c r="AB23" s="49"/>
      <c r="AC23" s="49"/>
      <c r="AD23" s="49"/>
      <c r="AE23" s="49"/>
    </row>
    <row r="24" spans="1:31" s="7" customFormat="1" ht="30.1" customHeight="1" x14ac:dyDescent="0.25">
      <c r="A24" s="159" t="s">
        <v>26</v>
      </c>
      <c r="B24" s="146" t="s">
        <v>47</v>
      </c>
      <c r="C24" s="148">
        <v>14</v>
      </c>
      <c r="D24" s="102">
        <v>27</v>
      </c>
      <c r="E24" s="146" t="s">
        <v>15</v>
      </c>
      <c r="F24" s="69" t="s">
        <v>22</v>
      </c>
      <c r="G24" s="70" t="s">
        <v>29</v>
      </c>
      <c r="H24" s="70" t="s">
        <v>12</v>
      </c>
      <c r="I24" s="70" t="s">
        <v>14</v>
      </c>
      <c r="J24" s="101">
        <v>3.75</v>
      </c>
      <c r="K24" s="89">
        <f>0</f>
        <v>0</v>
      </c>
      <c r="L24" s="23">
        <f t="shared" si="6"/>
        <v>0</v>
      </c>
      <c r="M24" s="24" t="str">
        <f t="shared" si="0"/>
        <v>OK</v>
      </c>
      <c r="N24" s="51"/>
      <c r="O24" s="51"/>
      <c r="P24" s="51"/>
      <c r="Q24" s="50"/>
      <c r="R24" s="51"/>
      <c r="S24" s="50"/>
      <c r="T24" s="50"/>
      <c r="U24" s="48"/>
      <c r="V24" s="51"/>
      <c r="W24" s="34"/>
      <c r="X24" s="50"/>
      <c r="Y24" s="34"/>
      <c r="Z24" s="32"/>
      <c r="AA24" s="32"/>
      <c r="AB24" s="32"/>
      <c r="AC24" s="32"/>
      <c r="AD24" s="32"/>
      <c r="AE24" s="32"/>
    </row>
    <row r="25" spans="1:31" s="7" customFormat="1" ht="30.1" customHeight="1" x14ac:dyDescent="0.25">
      <c r="A25" s="160"/>
      <c r="B25" s="146"/>
      <c r="C25" s="148"/>
      <c r="D25" s="102">
        <v>28</v>
      </c>
      <c r="E25" s="146"/>
      <c r="F25" s="69" t="s">
        <v>22</v>
      </c>
      <c r="G25" s="70" t="s">
        <v>30</v>
      </c>
      <c r="H25" s="70" t="s">
        <v>18</v>
      </c>
      <c r="I25" s="70" t="s">
        <v>14</v>
      </c>
      <c r="J25" s="101">
        <v>115</v>
      </c>
      <c r="K25" s="89">
        <f>0</f>
        <v>0</v>
      </c>
      <c r="L25" s="23">
        <f t="shared" si="6"/>
        <v>0</v>
      </c>
      <c r="M25" s="24" t="str">
        <f t="shared" si="0"/>
        <v>OK</v>
      </c>
      <c r="N25" s="51"/>
      <c r="O25" s="51"/>
      <c r="P25" s="51"/>
      <c r="Q25" s="50"/>
      <c r="R25" s="51"/>
      <c r="S25" s="50"/>
      <c r="T25" s="50"/>
      <c r="U25" s="48"/>
      <c r="V25" s="51"/>
      <c r="W25" s="34"/>
      <c r="X25" s="50"/>
      <c r="Y25" s="34"/>
      <c r="Z25" s="32"/>
      <c r="AA25" s="32"/>
      <c r="AB25" s="32"/>
      <c r="AC25" s="32"/>
      <c r="AD25" s="32"/>
      <c r="AE25" s="32"/>
    </row>
    <row r="26" spans="1:31" s="7" customFormat="1" ht="30.1" customHeight="1" x14ac:dyDescent="0.25">
      <c r="A26" s="160"/>
      <c r="B26" s="149" t="s">
        <v>28</v>
      </c>
      <c r="C26" s="150">
        <v>15</v>
      </c>
      <c r="D26" s="103">
        <v>29</v>
      </c>
      <c r="E26" s="149" t="s">
        <v>16</v>
      </c>
      <c r="F26" s="95" t="s">
        <v>22</v>
      </c>
      <c r="G26" s="96" t="s">
        <v>29</v>
      </c>
      <c r="H26" s="96" t="s">
        <v>12</v>
      </c>
      <c r="I26" s="96" t="s">
        <v>14</v>
      </c>
      <c r="J26" s="104">
        <v>5.9</v>
      </c>
      <c r="K26" s="89">
        <f>0</f>
        <v>0</v>
      </c>
      <c r="L26" s="23">
        <f t="shared" si="6"/>
        <v>0</v>
      </c>
      <c r="M26" s="24" t="str">
        <f t="shared" si="0"/>
        <v>OK</v>
      </c>
      <c r="N26" s="51"/>
      <c r="O26" s="51"/>
      <c r="P26" s="50"/>
      <c r="Q26" s="50"/>
      <c r="R26" s="50"/>
      <c r="S26" s="50"/>
      <c r="T26" s="50"/>
      <c r="U26" s="48"/>
      <c r="V26" s="51"/>
      <c r="W26" s="34"/>
      <c r="X26" s="51"/>
      <c r="Y26" s="34"/>
      <c r="Z26" s="32"/>
      <c r="AA26" s="32"/>
      <c r="AB26" s="32"/>
      <c r="AC26" s="32"/>
      <c r="AD26" s="32"/>
      <c r="AE26" s="32"/>
    </row>
    <row r="27" spans="1:31" s="7" customFormat="1" ht="30.1" customHeight="1" x14ac:dyDescent="0.25">
      <c r="A27" s="160"/>
      <c r="B27" s="149"/>
      <c r="C27" s="150"/>
      <c r="D27" s="103">
        <v>30</v>
      </c>
      <c r="E27" s="149"/>
      <c r="F27" s="95" t="s">
        <v>22</v>
      </c>
      <c r="G27" s="96" t="s">
        <v>30</v>
      </c>
      <c r="H27" s="96" t="s">
        <v>18</v>
      </c>
      <c r="I27" s="96" t="s">
        <v>14</v>
      </c>
      <c r="J27" s="104">
        <v>600</v>
      </c>
      <c r="K27" s="89">
        <f>0</f>
        <v>0</v>
      </c>
      <c r="L27" s="23">
        <f t="shared" si="6"/>
        <v>0</v>
      </c>
      <c r="M27" s="24" t="str">
        <f t="shared" si="0"/>
        <v>OK</v>
      </c>
      <c r="N27" s="51"/>
      <c r="O27" s="51"/>
      <c r="P27" s="50"/>
      <c r="Q27" s="50"/>
      <c r="R27" s="50"/>
      <c r="S27" s="50"/>
      <c r="T27" s="50"/>
      <c r="U27" s="48"/>
      <c r="V27" s="51"/>
      <c r="W27" s="34"/>
      <c r="X27" s="51"/>
      <c r="Y27" s="34"/>
      <c r="Z27" s="32"/>
      <c r="AA27" s="32"/>
      <c r="AB27" s="32"/>
      <c r="AC27" s="32"/>
      <c r="AD27" s="32"/>
      <c r="AE27" s="32"/>
    </row>
    <row r="28" spans="1:31" s="7" customFormat="1" ht="30.1" customHeight="1" x14ac:dyDescent="0.25">
      <c r="A28" s="160"/>
      <c r="B28" s="146" t="s">
        <v>28</v>
      </c>
      <c r="C28" s="148">
        <v>16</v>
      </c>
      <c r="D28" s="102">
        <v>31</v>
      </c>
      <c r="E28" s="146" t="s">
        <v>17</v>
      </c>
      <c r="F28" s="69" t="s">
        <v>22</v>
      </c>
      <c r="G28" s="70" t="s">
        <v>29</v>
      </c>
      <c r="H28" s="70" t="s">
        <v>12</v>
      </c>
      <c r="I28" s="70" t="s">
        <v>14</v>
      </c>
      <c r="J28" s="101">
        <v>11.44</v>
      </c>
      <c r="K28" s="89">
        <f>0</f>
        <v>0</v>
      </c>
      <c r="L28" s="23">
        <f t="shared" si="6"/>
        <v>0</v>
      </c>
      <c r="M28" s="24" t="str">
        <f t="shared" si="0"/>
        <v>OK</v>
      </c>
      <c r="N28" s="51"/>
      <c r="O28" s="51"/>
      <c r="P28" s="50"/>
      <c r="Q28" s="51"/>
      <c r="R28" s="50"/>
      <c r="S28" s="51"/>
      <c r="T28" s="50"/>
      <c r="U28" s="48"/>
      <c r="V28" s="51"/>
      <c r="W28" s="34"/>
      <c r="X28" s="50"/>
      <c r="Y28" s="34"/>
      <c r="Z28" s="32"/>
      <c r="AA28" s="32"/>
      <c r="AB28" s="32"/>
      <c r="AC28" s="32"/>
      <c r="AD28" s="32"/>
      <c r="AE28" s="32"/>
    </row>
    <row r="29" spans="1:31" s="7" customFormat="1" ht="30.1" customHeight="1" x14ac:dyDescent="0.25">
      <c r="A29" s="160"/>
      <c r="B29" s="146"/>
      <c r="C29" s="148"/>
      <c r="D29" s="102">
        <v>32</v>
      </c>
      <c r="E29" s="146"/>
      <c r="F29" s="69" t="s">
        <v>22</v>
      </c>
      <c r="G29" s="70" t="s">
        <v>30</v>
      </c>
      <c r="H29" s="70" t="s">
        <v>18</v>
      </c>
      <c r="I29" s="70" t="s">
        <v>14</v>
      </c>
      <c r="J29" s="101">
        <v>800</v>
      </c>
      <c r="K29" s="89">
        <f>0</f>
        <v>0</v>
      </c>
      <c r="L29" s="23">
        <f t="shared" si="6"/>
        <v>0</v>
      </c>
      <c r="M29" s="24" t="str">
        <f t="shared" si="0"/>
        <v>OK</v>
      </c>
      <c r="N29" s="51"/>
      <c r="O29" s="51"/>
      <c r="P29" s="50"/>
      <c r="Q29" s="51"/>
      <c r="R29" s="50"/>
      <c r="S29" s="51"/>
      <c r="T29" s="50"/>
      <c r="U29" s="48"/>
      <c r="V29" s="51"/>
      <c r="W29" s="34"/>
      <c r="X29" s="50"/>
      <c r="Y29" s="34"/>
      <c r="Z29" s="32"/>
      <c r="AA29" s="32"/>
      <c r="AB29" s="32"/>
      <c r="AC29" s="32"/>
      <c r="AD29" s="32"/>
      <c r="AE29" s="32"/>
    </row>
    <row r="30" spans="1:31" ht="30.1" customHeight="1" x14ac:dyDescent="0.25">
      <c r="A30" s="160"/>
      <c r="B30" s="149" t="s">
        <v>48</v>
      </c>
      <c r="C30" s="150">
        <v>17</v>
      </c>
      <c r="D30" s="103">
        <v>33</v>
      </c>
      <c r="E30" s="149" t="s">
        <v>13</v>
      </c>
      <c r="F30" s="95" t="s">
        <v>22</v>
      </c>
      <c r="G30" s="96" t="s">
        <v>29</v>
      </c>
      <c r="H30" s="96" t="s">
        <v>12</v>
      </c>
      <c r="I30" s="96" t="s">
        <v>14</v>
      </c>
      <c r="J30" s="104">
        <v>10.25</v>
      </c>
      <c r="K30" s="89">
        <f>0</f>
        <v>0</v>
      </c>
      <c r="L30" s="23">
        <f t="shared" si="6"/>
        <v>0</v>
      </c>
      <c r="M30" s="24" t="str">
        <f t="shared" si="0"/>
        <v>OK</v>
      </c>
      <c r="N30" s="46"/>
      <c r="O30" s="46"/>
      <c r="P30" s="52"/>
      <c r="Q30" s="52"/>
      <c r="R30" s="52"/>
      <c r="S30" s="52"/>
      <c r="T30" s="52"/>
      <c r="U30" s="52"/>
      <c r="V30" s="52"/>
      <c r="W30" s="52"/>
      <c r="X30" s="49"/>
      <c r="Y30" s="49"/>
      <c r="Z30" s="49"/>
      <c r="AA30" s="49"/>
      <c r="AB30" s="49"/>
      <c r="AC30" s="49"/>
      <c r="AD30" s="49"/>
      <c r="AE30" s="49"/>
    </row>
    <row r="31" spans="1:31" ht="30.1" customHeight="1" x14ac:dyDescent="0.25">
      <c r="A31" s="161"/>
      <c r="B31" s="149"/>
      <c r="C31" s="150"/>
      <c r="D31" s="103">
        <v>34</v>
      </c>
      <c r="E31" s="149"/>
      <c r="F31" s="95" t="s">
        <v>22</v>
      </c>
      <c r="G31" s="96" t="s">
        <v>30</v>
      </c>
      <c r="H31" s="96" t="s">
        <v>18</v>
      </c>
      <c r="I31" s="96" t="s">
        <v>14</v>
      </c>
      <c r="J31" s="104">
        <v>750</v>
      </c>
      <c r="K31" s="89">
        <f>0</f>
        <v>0</v>
      </c>
      <c r="L31" s="23">
        <f t="shared" si="6"/>
        <v>0</v>
      </c>
      <c r="M31" s="24" t="str">
        <f t="shared" si="0"/>
        <v>OK</v>
      </c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49"/>
      <c r="Y31" s="49"/>
      <c r="Z31" s="49"/>
      <c r="AA31" s="49"/>
      <c r="AB31" s="49"/>
      <c r="AC31" s="49"/>
      <c r="AD31" s="49"/>
      <c r="AE31" s="49"/>
    </row>
    <row r="32" spans="1:31" ht="30.1" customHeight="1" x14ac:dyDescent="0.25">
      <c r="A32" s="159" t="s">
        <v>35</v>
      </c>
      <c r="B32" s="146" t="s">
        <v>49</v>
      </c>
      <c r="C32" s="148">
        <v>18</v>
      </c>
      <c r="D32" s="102">
        <v>35</v>
      </c>
      <c r="E32" s="146" t="s">
        <v>15</v>
      </c>
      <c r="F32" s="69" t="s">
        <v>22</v>
      </c>
      <c r="G32" s="70" t="s">
        <v>29</v>
      </c>
      <c r="H32" s="70" t="s">
        <v>12</v>
      </c>
      <c r="I32" s="70" t="s">
        <v>14</v>
      </c>
      <c r="J32" s="101">
        <v>9.19</v>
      </c>
      <c r="K32" s="89">
        <f>0</f>
        <v>0</v>
      </c>
      <c r="L32" s="23">
        <f t="shared" si="6"/>
        <v>0</v>
      </c>
      <c r="M32" s="24" t="str">
        <f t="shared" si="0"/>
        <v>OK</v>
      </c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49"/>
      <c r="Y32" s="49"/>
      <c r="Z32" s="49"/>
      <c r="AA32" s="49"/>
      <c r="AB32" s="49"/>
      <c r="AC32" s="49"/>
      <c r="AD32" s="49"/>
      <c r="AE32" s="49"/>
    </row>
    <row r="33" spans="1:31" ht="30.1" customHeight="1" x14ac:dyDescent="0.25">
      <c r="A33" s="160"/>
      <c r="B33" s="146"/>
      <c r="C33" s="148"/>
      <c r="D33" s="102">
        <v>36</v>
      </c>
      <c r="E33" s="146"/>
      <c r="F33" s="69" t="s">
        <v>22</v>
      </c>
      <c r="G33" s="70" t="s">
        <v>30</v>
      </c>
      <c r="H33" s="70" t="s">
        <v>18</v>
      </c>
      <c r="I33" s="70" t="s">
        <v>14</v>
      </c>
      <c r="J33" s="101">
        <v>1698.99</v>
      </c>
      <c r="K33" s="89">
        <f>0</f>
        <v>0</v>
      </c>
      <c r="L33" s="23">
        <f t="shared" si="6"/>
        <v>0</v>
      </c>
      <c r="M33" s="24" t="str">
        <f t="shared" si="0"/>
        <v>OK</v>
      </c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49"/>
      <c r="Y33" s="49"/>
      <c r="Z33" s="49"/>
      <c r="AA33" s="49"/>
      <c r="AB33" s="49"/>
      <c r="AC33" s="49"/>
      <c r="AD33" s="49"/>
      <c r="AE33" s="49"/>
    </row>
    <row r="34" spans="1:31" ht="30.1" customHeight="1" x14ac:dyDescent="0.25">
      <c r="A34" s="160"/>
      <c r="B34" s="149" t="s">
        <v>48</v>
      </c>
      <c r="C34" s="150">
        <v>19</v>
      </c>
      <c r="D34" s="103">
        <v>37</v>
      </c>
      <c r="E34" s="149" t="s">
        <v>17</v>
      </c>
      <c r="F34" s="95" t="s">
        <v>22</v>
      </c>
      <c r="G34" s="96" t="s">
        <v>29</v>
      </c>
      <c r="H34" s="96" t="s">
        <v>12</v>
      </c>
      <c r="I34" s="96" t="s">
        <v>14</v>
      </c>
      <c r="J34" s="104">
        <v>15.2</v>
      </c>
      <c r="K34" s="89">
        <f>0</f>
        <v>0</v>
      </c>
      <c r="L34" s="23">
        <f t="shared" si="6"/>
        <v>0</v>
      </c>
      <c r="M34" s="24" t="str">
        <f t="shared" si="0"/>
        <v>OK</v>
      </c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49"/>
      <c r="Y34" s="49"/>
      <c r="Z34" s="49"/>
      <c r="AA34" s="49"/>
      <c r="AB34" s="49"/>
      <c r="AC34" s="49"/>
      <c r="AD34" s="49"/>
      <c r="AE34" s="49"/>
    </row>
    <row r="35" spans="1:31" ht="30.1" customHeight="1" x14ac:dyDescent="0.25">
      <c r="A35" s="161"/>
      <c r="B35" s="149"/>
      <c r="C35" s="163"/>
      <c r="D35" s="103">
        <v>38</v>
      </c>
      <c r="E35" s="149"/>
      <c r="F35" s="95" t="s">
        <v>22</v>
      </c>
      <c r="G35" s="96" t="s">
        <v>30</v>
      </c>
      <c r="H35" s="96" t="s">
        <v>18</v>
      </c>
      <c r="I35" s="96" t="s">
        <v>14</v>
      </c>
      <c r="J35" s="104">
        <v>1000</v>
      </c>
      <c r="K35" s="89">
        <f>0</f>
        <v>0</v>
      </c>
      <c r="L35" s="23">
        <f t="shared" si="6"/>
        <v>0</v>
      </c>
      <c r="M35" s="24" t="str">
        <f t="shared" si="0"/>
        <v>OK</v>
      </c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49"/>
      <c r="Y35" s="49"/>
      <c r="Z35" s="49"/>
      <c r="AA35" s="49"/>
      <c r="AB35" s="49"/>
      <c r="AC35" s="49"/>
      <c r="AD35" s="49"/>
      <c r="AE35" s="49"/>
    </row>
    <row r="36" spans="1:31" ht="30.1" customHeight="1" x14ac:dyDescent="0.25">
      <c r="A36" s="156" t="s">
        <v>50</v>
      </c>
      <c r="B36" s="125" t="s">
        <v>51</v>
      </c>
      <c r="C36" s="140">
        <v>20</v>
      </c>
      <c r="D36" s="86">
        <v>39</v>
      </c>
      <c r="E36" s="125" t="s">
        <v>15</v>
      </c>
      <c r="F36" s="77" t="s">
        <v>22</v>
      </c>
      <c r="G36" s="78" t="s">
        <v>29</v>
      </c>
      <c r="H36" s="78" t="s">
        <v>12</v>
      </c>
      <c r="I36" s="78" t="s">
        <v>14</v>
      </c>
      <c r="J36" s="75">
        <v>9.16</v>
      </c>
      <c r="K36" s="89">
        <f>6000</f>
        <v>6000</v>
      </c>
      <c r="L36" s="23">
        <f t="shared" si="6"/>
        <v>6000</v>
      </c>
      <c r="M36" s="24" t="str">
        <f t="shared" si="0"/>
        <v>OK</v>
      </c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49"/>
      <c r="Y36" s="49"/>
      <c r="Z36" s="49"/>
      <c r="AA36" s="49"/>
      <c r="AB36" s="49"/>
      <c r="AC36" s="49"/>
      <c r="AD36" s="49"/>
      <c r="AE36" s="49"/>
    </row>
    <row r="37" spans="1:31" ht="30.1" customHeight="1" x14ac:dyDescent="0.25">
      <c r="A37" s="157"/>
      <c r="B37" s="125"/>
      <c r="C37" s="164"/>
      <c r="D37" s="86">
        <v>40</v>
      </c>
      <c r="E37" s="125"/>
      <c r="F37" s="77" t="s">
        <v>22</v>
      </c>
      <c r="G37" s="78" t="s">
        <v>30</v>
      </c>
      <c r="H37" s="78" t="s">
        <v>18</v>
      </c>
      <c r="I37" s="78" t="s">
        <v>14</v>
      </c>
      <c r="J37" s="75">
        <v>1700</v>
      </c>
      <c r="K37" s="89">
        <f>20</f>
        <v>20</v>
      </c>
      <c r="L37" s="23">
        <f t="shared" si="6"/>
        <v>20</v>
      </c>
      <c r="M37" s="24" t="str">
        <f t="shared" si="0"/>
        <v>OK</v>
      </c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49"/>
      <c r="Y37" s="49"/>
      <c r="Z37" s="49"/>
      <c r="AA37" s="49"/>
      <c r="AB37" s="49"/>
      <c r="AC37" s="49"/>
      <c r="AD37" s="49"/>
      <c r="AE37" s="49"/>
    </row>
    <row r="38" spans="1:31" ht="30.1" customHeight="1" x14ac:dyDescent="0.25">
      <c r="A38" s="157"/>
      <c r="B38" s="153" t="s">
        <v>51</v>
      </c>
      <c r="C38" s="154">
        <v>21</v>
      </c>
      <c r="D38" s="90">
        <v>41</v>
      </c>
      <c r="E38" s="153" t="s">
        <v>16</v>
      </c>
      <c r="F38" s="91" t="s">
        <v>22</v>
      </c>
      <c r="G38" s="92" t="s">
        <v>29</v>
      </c>
      <c r="H38" s="92" t="s">
        <v>12</v>
      </c>
      <c r="I38" s="92" t="s">
        <v>14</v>
      </c>
      <c r="J38" s="93">
        <v>13.05</v>
      </c>
      <c r="K38" s="89">
        <f>4000</f>
        <v>4000</v>
      </c>
      <c r="L38" s="23">
        <f t="shared" si="6"/>
        <v>4000</v>
      </c>
      <c r="M38" s="24" t="str">
        <f t="shared" si="0"/>
        <v>OK</v>
      </c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49"/>
      <c r="Y38" s="49"/>
      <c r="Z38" s="49"/>
      <c r="AA38" s="49"/>
      <c r="AB38" s="49"/>
      <c r="AC38" s="49"/>
      <c r="AD38" s="49"/>
      <c r="AE38" s="49"/>
    </row>
    <row r="39" spans="1:31" ht="30.1" customHeight="1" x14ac:dyDescent="0.25">
      <c r="A39" s="157"/>
      <c r="B39" s="153"/>
      <c r="C39" s="162"/>
      <c r="D39" s="90">
        <v>42</v>
      </c>
      <c r="E39" s="153"/>
      <c r="F39" s="91" t="s">
        <v>22</v>
      </c>
      <c r="G39" s="92" t="s">
        <v>30</v>
      </c>
      <c r="H39" s="92" t="s">
        <v>18</v>
      </c>
      <c r="I39" s="92" t="s">
        <v>14</v>
      </c>
      <c r="J39" s="93">
        <v>2100</v>
      </c>
      <c r="K39" s="89">
        <f>10</f>
        <v>10</v>
      </c>
      <c r="L39" s="23">
        <f t="shared" si="6"/>
        <v>10</v>
      </c>
      <c r="M39" s="24" t="str">
        <f t="shared" si="0"/>
        <v>OK</v>
      </c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49"/>
      <c r="Y39" s="49"/>
      <c r="Z39" s="49"/>
      <c r="AA39" s="49"/>
      <c r="AB39" s="49"/>
      <c r="AC39" s="49"/>
      <c r="AD39" s="49"/>
      <c r="AE39" s="49"/>
    </row>
    <row r="40" spans="1:31" ht="30.1" customHeight="1" x14ac:dyDescent="0.25">
      <c r="A40" s="157"/>
      <c r="B40" s="125" t="s">
        <v>28</v>
      </c>
      <c r="C40" s="140">
        <v>22</v>
      </c>
      <c r="D40" s="86">
        <v>43</v>
      </c>
      <c r="E40" s="125" t="s">
        <v>17</v>
      </c>
      <c r="F40" s="77" t="s">
        <v>22</v>
      </c>
      <c r="G40" s="78" t="s">
        <v>29</v>
      </c>
      <c r="H40" s="78" t="s">
        <v>12</v>
      </c>
      <c r="I40" s="78" t="s">
        <v>14</v>
      </c>
      <c r="J40" s="75">
        <v>17.420000000000002</v>
      </c>
      <c r="K40" s="89">
        <f>7000</f>
        <v>7000</v>
      </c>
      <c r="L40" s="23">
        <f t="shared" si="6"/>
        <v>7000</v>
      </c>
      <c r="M40" s="24" t="str">
        <f t="shared" si="0"/>
        <v>OK</v>
      </c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49"/>
      <c r="Y40" s="49"/>
      <c r="Z40" s="49"/>
      <c r="AA40" s="49"/>
      <c r="AB40" s="49"/>
      <c r="AC40" s="49"/>
      <c r="AD40" s="49"/>
      <c r="AE40" s="49"/>
    </row>
    <row r="41" spans="1:31" ht="30.1" customHeight="1" x14ac:dyDescent="0.25">
      <c r="A41" s="157"/>
      <c r="B41" s="125"/>
      <c r="C41" s="164"/>
      <c r="D41" s="86">
        <v>44</v>
      </c>
      <c r="E41" s="125"/>
      <c r="F41" s="77" t="s">
        <v>22</v>
      </c>
      <c r="G41" s="78" t="s">
        <v>30</v>
      </c>
      <c r="H41" s="78" t="s">
        <v>18</v>
      </c>
      <c r="I41" s="78" t="s">
        <v>14</v>
      </c>
      <c r="J41" s="75">
        <v>1500</v>
      </c>
      <c r="K41" s="89">
        <f>12</f>
        <v>12</v>
      </c>
      <c r="L41" s="23">
        <f t="shared" si="6"/>
        <v>12</v>
      </c>
      <c r="M41" s="24" t="str">
        <f t="shared" si="0"/>
        <v>OK</v>
      </c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49"/>
      <c r="Y41" s="49"/>
      <c r="Z41" s="49"/>
      <c r="AA41" s="49"/>
      <c r="AB41" s="49"/>
      <c r="AC41" s="49"/>
      <c r="AD41" s="49"/>
      <c r="AE41" s="49"/>
    </row>
    <row r="42" spans="1:31" s="7" customFormat="1" ht="30.1" customHeight="1" x14ac:dyDescent="0.25">
      <c r="A42" s="157"/>
      <c r="B42" s="153" t="s">
        <v>52</v>
      </c>
      <c r="C42" s="154">
        <v>23</v>
      </c>
      <c r="D42" s="90">
        <v>45</v>
      </c>
      <c r="E42" s="153" t="s">
        <v>13</v>
      </c>
      <c r="F42" s="91" t="s">
        <v>22</v>
      </c>
      <c r="G42" s="92" t="s">
        <v>29</v>
      </c>
      <c r="H42" s="92" t="s">
        <v>12</v>
      </c>
      <c r="I42" s="92" t="s">
        <v>14</v>
      </c>
      <c r="J42" s="93">
        <v>16.2</v>
      </c>
      <c r="K42" s="89">
        <f>3000</f>
        <v>3000</v>
      </c>
      <c r="L42" s="23">
        <f t="shared" si="5"/>
        <v>3000</v>
      </c>
      <c r="M42" s="24" t="str">
        <f t="shared" si="0"/>
        <v>OK</v>
      </c>
      <c r="N42" s="51"/>
      <c r="O42" s="51"/>
      <c r="P42" s="51"/>
      <c r="Q42" s="50"/>
      <c r="R42" s="51"/>
      <c r="S42" s="50"/>
      <c r="T42" s="50"/>
      <c r="U42" s="48"/>
      <c r="V42" s="51"/>
      <c r="W42" s="34"/>
      <c r="X42" s="50"/>
      <c r="Y42" s="34"/>
      <c r="Z42" s="32"/>
      <c r="AA42" s="32"/>
      <c r="AB42" s="32"/>
      <c r="AC42" s="32"/>
      <c r="AD42" s="32"/>
      <c r="AE42" s="32"/>
    </row>
    <row r="43" spans="1:31" s="7" customFormat="1" ht="30.1" customHeight="1" x14ac:dyDescent="0.25">
      <c r="A43" s="157"/>
      <c r="B43" s="153"/>
      <c r="C43" s="162"/>
      <c r="D43" s="90">
        <v>46</v>
      </c>
      <c r="E43" s="153"/>
      <c r="F43" s="91" t="s">
        <v>22</v>
      </c>
      <c r="G43" s="92" t="s">
        <v>30</v>
      </c>
      <c r="H43" s="92" t="s">
        <v>18</v>
      </c>
      <c r="I43" s="92" t="s">
        <v>14</v>
      </c>
      <c r="J43" s="93">
        <v>2648</v>
      </c>
      <c r="K43" s="89">
        <f>10</f>
        <v>10</v>
      </c>
      <c r="L43" s="23">
        <f t="shared" si="5"/>
        <v>10</v>
      </c>
      <c r="M43" s="24" t="str">
        <f t="shared" si="0"/>
        <v>OK</v>
      </c>
      <c r="N43" s="51"/>
      <c r="O43" s="51"/>
      <c r="P43" s="51"/>
      <c r="Q43" s="50"/>
      <c r="R43" s="51"/>
      <c r="S43" s="50"/>
      <c r="T43" s="50"/>
      <c r="U43" s="48"/>
      <c r="V43" s="51"/>
      <c r="W43" s="34"/>
      <c r="X43" s="50"/>
      <c r="Y43" s="34"/>
      <c r="Z43" s="32"/>
      <c r="AA43" s="32"/>
      <c r="AB43" s="32"/>
      <c r="AC43" s="32"/>
      <c r="AD43" s="32"/>
      <c r="AE43" s="32"/>
    </row>
    <row r="44" spans="1:31" s="7" customFormat="1" ht="30.1" customHeight="1" x14ac:dyDescent="0.25">
      <c r="A44" s="157"/>
      <c r="B44" s="125" t="s">
        <v>53</v>
      </c>
      <c r="C44" s="140">
        <v>24</v>
      </c>
      <c r="D44" s="86">
        <v>47</v>
      </c>
      <c r="E44" s="125" t="s">
        <v>54</v>
      </c>
      <c r="F44" s="77" t="s">
        <v>22</v>
      </c>
      <c r="G44" s="78" t="s">
        <v>29</v>
      </c>
      <c r="H44" s="78" t="s">
        <v>12</v>
      </c>
      <c r="I44" s="78" t="s">
        <v>14</v>
      </c>
      <c r="J44" s="75">
        <v>17.09</v>
      </c>
      <c r="K44" s="89">
        <f>1000</f>
        <v>1000</v>
      </c>
      <c r="L44" s="23">
        <f t="shared" si="5"/>
        <v>1000</v>
      </c>
      <c r="M44" s="24" t="str">
        <f t="shared" si="0"/>
        <v>OK</v>
      </c>
      <c r="N44" s="51"/>
      <c r="O44" s="51"/>
      <c r="P44" s="50"/>
      <c r="Q44" s="50"/>
      <c r="R44" s="50"/>
      <c r="S44" s="50"/>
      <c r="T44" s="50"/>
      <c r="U44" s="48"/>
      <c r="V44" s="51"/>
      <c r="W44" s="34"/>
      <c r="X44" s="51"/>
      <c r="Y44" s="34"/>
      <c r="Z44" s="32"/>
      <c r="AA44" s="32"/>
      <c r="AB44" s="32"/>
      <c r="AC44" s="32"/>
      <c r="AD44" s="32"/>
      <c r="AE44" s="32"/>
    </row>
    <row r="45" spans="1:31" s="7" customFormat="1" ht="30.1" customHeight="1" x14ac:dyDescent="0.25">
      <c r="A45" s="157"/>
      <c r="B45" s="125"/>
      <c r="C45" s="164"/>
      <c r="D45" s="86">
        <v>48</v>
      </c>
      <c r="E45" s="125"/>
      <c r="F45" s="77" t="s">
        <v>22</v>
      </c>
      <c r="G45" s="78" t="s">
        <v>30</v>
      </c>
      <c r="H45" s="78" t="s">
        <v>18</v>
      </c>
      <c r="I45" s="78" t="s">
        <v>14</v>
      </c>
      <c r="J45" s="75">
        <v>2674</v>
      </c>
      <c r="K45" s="89">
        <f>5</f>
        <v>5</v>
      </c>
      <c r="L45" s="23">
        <f t="shared" si="5"/>
        <v>5</v>
      </c>
      <c r="M45" s="24" t="str">
        <f t="shared" si="0"/>
        <v>OK</v>
      </c>
      <c r="N45" s="51"/>
      <c r="O45" s="51"/>
      <c r="P45" s="50"/>
      <c r="Q45" s="50"/>
      <c r="R45" s="50"/>
      <c r="S45" s="50"/>
      <c r="T45" s="50"/>
      <c r="U45" s="48"/>
      <c r="V45" s="51"/>
      <c r="W45" s="34"/>
      <c r="X45" s="51"/>
      <c r="Y45" s="34"/>
      <c r="Z45" s="32"/>
      <c r="AA45" s="32"/>
      <c r="AB45" s="32"/>
      <c r="AC45" s="32"/>
      <c r="AD45" s="32"/>
      <c r="AE45" s="32"/>
    </row>
    <row r="46" spans="1:31" s="7" customFormat="1" ht="30.1" customHeight="1" x14ac:dyDescent="0.25">
      <c r="A46" s="157"/>
      <c r="B46" s="153" t="s">
        <v>52</v>
      </c>
      <c r="C46" s="154">
        <v>25</v>
      </c>
      <c r="D46" s="90">
        <v>49</v>
      </c>
      <c r="E46" s="153" t="s">
        <v>23</v>
      </c>
      <c r="F46" s="91" t="s">
        <v>22</v>
      </c>
      <c r="G46" s="92" t="s">
        <v>29</v>
      </c>
      <c r="H46" s="92" t="s">
        <v>12</v>
      </c>
      <c r="I46" s="92" t="s">
        <v>14</v>
      </c>
      <c r="J46" s="93">
        <v>6.93</v>
      </c>
      <c r="K46" s="89">
        <f>3000</f>
        <v>3000</v>
      </c>
      <c r="L46" s="23">
        <f t="shared" si="5"/>
        <v>3000</v>
      </c>
      <c r="M46" s="24" t="str">
        <f t="shared" si="0"/>
        <v>OK</v>
      </c>
      <c r="N46" s="51"/>
      <c r="O46" s="51"/>
      <c r="P46" s="50"/>
      <c r="Q46" s="51"/>
      <c r="R46" s="50"/>
      <c r="S46" s="51"/>
      <c r="T46" s="50"/>
      <c r="U46" s="48"/>
      <c r="V46" s="51"/>
      <c r="W46" s="34"/>
      <c r="X46" s="50"/>
      <c r="Y46" s="34"/>
      <c r="Z46" s="32"/>
      <c r="AA46" s="32"/>
      <c r="AB46" s="32"/>
      <c r="AC46" s="32"/>
      <c r="AD46" s="32"/>
      <c r="AE46" s="32"/>
    </row>
    <row r="47" spans="1:31" s="7" customFormat="1" ht="30.1" customHeight="1" x14ac:dyDescent="0.25">
      <c r="A47" s="158"/>
      <c r="B47" s="153"/>
      <c r="C47" s="162"/>
      <c r="D47" s="90">
        <v>50</v>
      </c>
      <c r="E47" s="153"/>
      <c r="F47" s="91" t="s">
        <v>22</v>
      </c>
      <c r="G47" s="92" t="s">
        <v>30</v>
      </c>
      <c r="H47" s="92" t="s">
        <v>18</v>
      </c>
      <c r="I47" s="92" t="s">
        <v>14</v>
      </c>
      <c r="J47" s="93">
        <v>1364</v>
      </c>
      <c r="K47" s="89">
        <f>10</f>
        <v>10</v>
      </c>
      <c r="L47" s="23">
        <f t="shared" si="5"/>
        <v>10</v>
      </c>
      <c r="M47" s="24" t="str">
        <f t="shared" si="0"/>
        <v>OK</v>
      </c>
      <c r="N47" s="51"/>
      <c r="O47" s="51"/>
      <c r="P47" s="50"/>
      <c r="Q47" s="51"/>
      <c r="R47" s="50"/>
      <c r="S47" s="51"/>
      <c r="T47" s="50"/>
      <c r="U47" s="48"/>
      <c r="V47" s="51"/>
      <c r="W47" s="34"/>
      <c r="X47" s="50"/>
      <c r="Y47" s="34"/>
      <c r="Z47" s="32"/>
      <c r="AA47" s="32"/>
      <c r="AB47" s="32"/>
      <c r="AC47" s="32"/>
      <c r="AD47" s="32"/>
      <c r="AE47" s="32"/>
    </row>
    <row r="48" spans="1:31" s="7" customFormat="1" ht="30.1" customHeight="1" x14ac:dyDescent="0.25">
      <c r="A48" s="156" t="s">
        <v>55</v>
      </c>
      <c r="B48" s="125" t="s">
        <v>49</v>
      </c>
      <c r="C48" s="140">
        <v>26</v>
      </c>
      <c r="D48" s="86">
        <v>51</v>
      </c>
      <c r="E48" s="125" t="s">
        <v>15</v>
      </c>
      <c r="F48" s="77" t="s">
        <v>22</v>
      </c>
      <c r="G48" s="78" t="s">
        <v>29</v>
      </c>
      <c r="H48" s="78" t="s">
        <v>12</v>
      </c>
      <c r="I48" s="78" t="s">
        <v>14</v>
      </c>
      <c r="J48" s="75">
        <v>8.8699999999999992</v>
      </c>
      <c r="K48" s="89">
        <f>3000</f>
        <v>3000</v>
      </c>
      <c r="L48" s="23">
        <f t="shared" si="5"/>
        <v>3000</v>
      </c>
      <c r="M48" s="24" t="str">
        <f t="shared" si="0"/>
        <v>OK</v>
      </c>
      <c r="N48" s="51"/>
      <c r="O48" s="51"/>
      <c r="P48" s="50"/>
      <c r="Q48" s="51"/>
      <c r="R48" s="50"/>
      <c r="S48" s="51"/>
      <c r="T48" s="50"/>
      <c r="U48" s="48"/>
      <c r="V48" s="51"/>
      <c r="W48" s="34"/>
      <c r="X48" s="50"/>
      <c r="Y48" s="34"/>
      <c r="Z48" s="32"/>
      <c r="AA48" s="32"/>
      <c r="AB48" s="32"/>
      <c r="AC48" s="32"/>
      <c r="AD48" s="32"/>
      <c r="AE48" s="32"/>
    </row>
    <row r="49" spans="1:31" s="7" customFormat="1" ht="30.1" customHeight="1" x14ac:dyDescent="0.25">
      <c r="A49" s="157"/>
      <c r="B49" s="125"/>
      <c r="C49" s="164"/>
      <c r="D49" s="86">
        <v>52</v>
      </c>
      <c r="E49" s="125"/>
      <c r="F49" s="77" t="s">
        <v>22</v>
      </c>
      <c r="G49" s="78" t="s">
        <v>30</v>
      </c>
      <c r="H49" s="78" t="s">
        <v>18</v>
      </c>
      <c r="I49" s="78" t="s">
        <v>14</v>
      </c>
      <c r="J49" s="75">
        <v>1638.99</v>
      </c>
      <c r="K49" s="89">
        <f>10</f>
        <v>10</v>
      </c>
      <c r="L49" s="23">
        <f t="shared" si="5"/>
        <v>10</v>
      </c>
      <c r="M49" s="24" t="str">
        <f t="shared" si="0"/>
        <v>OK</v>
      </c>
      <c r="N49" s="51"/>
      <c r="O49" s="51"/>
      <c r="P49" s="50"/>
      <c r="Q49" s="51"/>
      <c r="R49" s="50"/>
      <c r="S49" s="51"/>
      <c r="T49" s="50"/>
      <c r="U49" s="48"/>
      <c r="V49" s="51"/>
      <c r="W49" s="34"/>
      <c r="X49" s="50"/>
      <c r="Y49" s="34"/>
      <c r="Z49" s="32"/>
      <c r="AA49" s="32"/>
      <c r="AB49" s="32"/>
      <c r="AC49" s="32"/>
      <c r="AD49" s="32"/>
      <c r="AE49" s="32"/>
    </row>
    <row r="50" spans="1:31" ht="30.1" customHeight="1" x14ac:dyDescent="0.25">
      <c r="A50" s="157"/>
      <c r="B50" s="153" t="s">
        <v>45</v>
      </c>
      <c r="C50" s="154">
        <v>27</v>
      </c>
      <c r="D50" s="90">
        <v>53</v>
      </c>
      <c r="E50" s="153" t="s">
        <v>16</v>
      </c>
      <c r="F50" s="91" t="s">
        <v>22</v>
      </c>
      <c r="G50" s="92" t="s">
        <v>29</v>
      </c>
      <c r="H50" s="92" t="s">
        <v>12</v>
      </c>
      <c r="I50" s="92" t="s">
        <v>14</v>
      </c>
      <c r="J50" s="93">
        <v>13.18</v>
      </c>
      <c r="K50" s="89">
        <f>2000</f>
        <v>2000</v>
      </c>
      <c r="L50" s="23">
        <f t="shared" si="5"/>
        <v>2000</v>
      </c>
      <c r="M50" s="24" t="str">
        <f t="shared" si="0"/>
        <v>OK</v>
      </c>
      <c r="N50" s="46"/>
      <c r="O50" s="46"/>
      <c r="P50" s="52"/>
      <c r="Q50" s="52"/>
      <c r="R50" s="52"/>
      <c r="S50" s="52"/>
      <c r="T50" s="52"/>
      <c r="U50" s="52"/>
      <c r="V50" s="52"/>
      <c r="W50" s="52"/>
      <c r="X50" s="49"/>
      <c r="Y50" s="49"/>
      <c r="Z50" s="49"/>
      <c r="AA50" s="49"/>
      <c r="AB50" s="49"/>
      <c r="AC50" s="49"/>
      <c r="AD50" s="49"/>
      <c r="AE50" s="49"/>
    </row>
    <row r="51" spans="1:31" ht="30.1" customHeight="1" x14ac:dyDescent="0.25">
      <c r="A51" s="157"/>
      <c r="B51" s="153"/>
      <c r="C51" s="162"/>
      <c r="D51" s="90">
        <v>54</v>
      </c>
      <c r="E51" s="153"/>
      <c r="F51" s="91" t="s">
        <v>22</v>
      </c>
      <c r="G51" s="92" t="s">
        <v>30</v>
      </c>
      <c r="H51" s="92" t="s">
        <v>18</v>
      </c>
      <c r="I51" s="92" t="s">
        <v>14</v>
      </c>
      <c r="J51" s="93">
        <v>2026.99</v>
      </c>
      <c r="K51" s="89">
        <f>5</f>
        <v>5</v>
      </c>
      <c r="L51" s="23">
        <f t="shared" si="5"/>
        <v>5</v>
      </c>
      <c r="M51" s="24" t="str">
        <f t="shared" si="0"/>
        <v>OK</v>
      </c>
      <c r="N51" s="46"/>
      <c r="O51" s="46"/>
      <c r="P51" s="52"/>
      <c r="Q51" s="52"/>
      <c r="R51" s="52"/>
      <c r="S51" s="52"/>
      <c r="T51" s="52"/>
      <c r="U51" s="52"/>
      <c r="V51" s="52"/>
      <c r="W51" s="52"/>
      <c r="X51" s="49"/>
      <c r="Y51" s="49"/>
      <c r="Z51" s="49"/>
      <c r="AA51" s="49"/>
      <c r="AB51" s="49"/>
      <c r="AC51" s="49"/>
      <c r="AD51" s="49"/>
      <c r="AE51" s="49"/>
    </row>
    <row r="52" spans="1:31" ht="30.1" customHeight="1" x14ac:dyDescent="0.25">
      <c r="A52" s="157"/>
      <c r="B52" s="125" t="s">
        <v>45</v>
      </c>
      <c r="C52" s="140">
        <v>28</v>
      </c>
      <c r="D52" s="86">
        <v>55</v>
      </c>
      <c r="E52" s="125" t="s">
        <v>17</v>
      </c>
      <c r="F52" s="77" t="s">
        <v>22</v>
      </c>
      <c r="G52" s="78" t="s">
        <v>29</v>
      </c>
      <c r="H52" s="78" t="s">
        <v>12</v>
      </c>
      <c r="I52" s="78" t="s">
        <v>14</v>
      </c>
      <c r="J52" s="75">
        <v>18.78</v>
      </c>
      <c r="K52" s="89">
        <f>3000</f>
        <v>3000</v>
      </c>
      <c r="L52" s="23">
        <f t="shared" si="5"/>
        <v>3000</v>
      </c>
      <c r="M52" s="24" t="str">
        <f t="shared" si="0"/>
        <v>OK</v>
      </c>
      <c r="N52" s="46"/>
      <c r="O52" s="46"/>
      <c r="P52" s="52"/>
      <c r="Q52" s="52"/>
      <c r="R52" s="52"/>
      <c r="S52" s="52"/>
      <c r="T52" s="52"/>
      <c r="U52" s="52"/>
      <c r="V52" s="52"/>
      <c r="W52" s="52"/>
      <c r="X52" s="49"/>
      <c r="Y52" s="49"/>
      <c r="Z52" s="49"/>
      <c r="AA52" s="49"/>
      <c r="AB52" s="49"/>
      <c r="AC52" s="49"/>
      <c r="AD52" s="49"/>
      <c r="AE52" s="49"/>
    </row>
    <row r="53" spans="1:31" ht="30.1" customHeight="1" x14ac:dyDescent="0.25">
      <c r="A53" s="157"/>
      <c r="B53" s="125"/>
      <c r="C53" s="164"/>
      <c r="D53" s="86">
        <v>56</v>
      </c>
      <c r="E53" s="125"/>
      <c r="F53" s="77" t="s">
        <v>22</v>
      </c>
      <c r="G53" s="78" t="s">
        <v>30</v>
      </c>
      <c r="H53" s="78" t="s">
        <v>18</v>
      </c>
      <c r="I53" s="78" t="s">
        <v>14</v>
      </c>
      <c r="J53" s="75">
        <v>2865.99</v>
      </c>
      <c r="K53" s="89">
        <f>10</f>
        <v>10</v>
      </c>
      <c r="L53" s="23">
        <f t="shared" si="5"/>
        <v>10</v>
      </c>
      <c r="M53" s="24" t="str">
        <f t="shared" si="0"/>
        <v>OK</v>
      </c>
      <c r="N53" s="46"/>
      <c r="O53" s="46"/>
      <c r="P53" s="52"/>
      <c r="Q53" s="52"/>
      <c r="R53" s="52"/>
      <c r="S53" s="52"/>
      <c r="T53" s="52"/>
      <c r="U53" s="52"/>
      <c r="V53" s="52"/>
      <c r="W53" s="52"/>
      <c r="X53" s="49"/>
      <c r="Y53" s="49"/>
      <c r="Z53" s="49"/>
      <c r="AA53" s="49"/>
      <c r="AB53" s="49"/>
      <c r="AC53" s="49"/>
      <c r="AD53" s="49"/>
      <c r="AE53" s="49"/>
    </row>
    <row r="54" spans="1:31" ht="30.1" customHeight="1" x14ac:dyDescent="0.25">
      <c r="A54" s="157"/>
      <c r="B54" s="153" t="s">
        <v>53</v>
      </c>
      <c r="C54" s="154">
        <v>29</v>
      </c>
      <c r="D54" s="90">
        <v>57</v>
      </c>
      <c r="E54" s="153" t="s">
        <v>13</v>
      </c>
      <c r="F54" s="91" t="s">
        <v>22</v>
      </c>
      <c r="G54" s="92" t="s">
        <v>29</v>
      </c>
      <c r="H54" s="92" t="s">
        <v>12</v>
      </c>
      <c r="I54" s="92" t="s">
        <v>14</v>
      </c>
      <c r="J54" s="93">
        <v>16.2</v>
      </c>
      <c r="K54" s="89">
        <f>2000</f>
        <v>2000</v>
      </c>
      <c r="L54" s="23">
        <f t="shared" si="5"/>
        <v>2000</v>
      </c>
      <c r="M54" s="24" t="str">
        <f t="shared" si="0"/>
        <v>OK</v>
      </c>
      <c r="N54" s="46"/>
      <c r="O54" s="46"/>
      <c r="P54" s="52"/>
      <c r="Q54" s="52"/>
      <c r="R54" s="52"/>
      <c r="S54" s="52"/>
      <c r="T54" s="52"/>
      <c r="U54" s="52"/>
      <c r="V54" s="52"/>
      <c r="W54" s="52"/>
      <c r="X54" s="49"/>
      <c r="Y54" s="49"/>
      <c r="Z54" s="49"/>
      <c r="AA54" s="49"/>
      <c r="AB54" s="49"/>
      <c r="AC54" s="49"/>
      <c r="AD54" s="49"/>
      <c r="AE54" s="49"/>
    </row>
    <row r="55" spans="1:31" ht="30.1" customHeight="1" x14ac:dyDescent="0.25">
      <c r="A55" s="157"/>
      <c r="B55" s="153"/>
      <c r="C55" s="162"/>
      <c r="D55" s="90">
        <v>58</v>
      </c>
      <c r="E55" s="153"/>
      <c r="F55" s="91" t="s">
        <v>22</v>
      </c>
      <c r="G55" s="92" t="s">
        <v>30</v>
      </c>
      <c r="H55" s="92" t="s">
        <v>18</v>
      </c>
      <c r="I55" s="92" t="s">
        <v>14</v>
      </c>
      <c r="J55" s="93">
        <v>2648</v>
      </c>
      <c r="K55" s="89">
        <f>10</f>
        <v>10</v>
      </c>
      <c r="L55" s="23">
        <f t="shared" si="5"/>
        <v>10</v>
      </c>
      <c r="M55" s="24" t="str">
        <f t="shared" si="0"/>
        <v>OK</v>
      </c>
      <c r="N55" s="46"/>
      <c r="O55" s="46"/>
      <c r="P55" s="52"/>
      <c r="Q55" s="52"/>
      <c r="R55" s="52"/>
      <c r="S55" s="52"/>
      <c r="T55" s="52"/>
      <c r="U55" s="52"/>
      <c r="V55" s="52"/>
      <c r="W55" s="52"/>
      <c r="X55" s="49"/>
      <c r="Y55" s="49"/>
      <c r="Z55" s="49"/>
      <c r="AA55" s="49"/>
      <c r="AB55" s="49"/>
      <c r="AC55" s="49"/>
      <c r="AD55" s="49"/>
      <c r="AE55" s="49"/>
    </row>
    <row r="56" spans="1:31" ht="30.1" customHeight="1" x14ac:dyDescent="0.25">
      <c r="A56" s="157"/>
      <c r="B56" s="125" t="s">
        <v>52</v>
      </c>
      <c r="C56" s="140">
        <v>31</v>
      </c>
      <c r="D56" s="86">
        <v>61</v>
      </c>
      <c r="E56" s="125" t="s">
        <v>23</v>
      </c>
      <c r="F56" s="77" t="s">
        <v>22</v>
      </c>
      <c r="G56" s="78" t="s">
        <v>29</v>
      </c>
      <c r="H56" s="78" t="s">
        <v>12</v>
      </c>
      <c r="I56" s="78" t="s">
        <v>14</v>
      </c>
      <c r="J56" s="75">
        <v>6.93</v>
      </c>
      <c r="K56" s="89">
        <f>1200</f>
        <v>1200</v>
      </c>
      <c r="L56" s="23">
        <f t="shared" si="5"/>
        <v>1200</v>
      </c>
      <c r="M56" s="24" t="str">
        <f t="shared" si="0"/>
        <v>OK</v>
      </c>
      <c r="N56" s="46"/>
      <c r="O56" s="46"/>
      <c r="P56" s="52"/>
      <c r="Q56" s="52"/>
      <c r="R56" s="52"/>
      <c r="S56" s="52"/>
      <c r="T56" s="52"/>
      <c r="U56" s="52"/>
      <c r="V56" s="52"/>
      <c r="W56" s="52"/>
      <c r="X56" s="49"/>
      <c r="Y56" s="49"/>
      <c r="Z56" s="49"/>
      <c r="AA56" s="49"/>
      <c r="AB56" s="49"/>
      <c r="AC56" s="49"/>
      <c r="AD56" s="49"/>
      <c r="AE56" s="49"/>
    </row>
    <row r="57" spans="1:31" ht="30.1" customHeight="1" x14ac:dyDescent="0.25">
      <c r="A57" s="158"/>
      <c r="B57" s="125"/>
      <c r="C57" s="140"/>
      <c r="D57" s="86">
        <v>62</v>
      </c>
      <c r="E57" s="125"/>
      <c r="F57" s="77" t="s">
        <v>22</v>
      </c>
      <c r="G57" s="78" t="s">
        <v>30</v>
      </c>
      <c r="H57" s="78" t="s">
        <v>18</v>
      </c>
      <c r="I57" s="78" t="s">
        <v>14</v>
      </c>
      <c r="J57" s="75">
        <v>1364</v>
      </c>
      <c r="K57" s="89">
        <f>5</f>
        <v>5</v>
      </c>
      <c r="L57" s="23">
        <f>K57-(SUM(N57:AE57))</f>
        <v>5</v>
      </c>
      <c r="M57" s="24" t="str">
        <f t="shared" si="0"/>
        <v>OK</v>
      </c>
      <c r="N57" s="46"/>
      <c r="O57" s="46"/>
      <c r="P57" s="52"/>
      <c r="Q57" s="52"/>
      <c r="R57" s="52"/>
      <c r="S57" s="52"/>
      <c r="T57" s="52"/>
      <c r="U57" s="52"/>
      <c r="V57" s="52"/>
      <c r="W57" s="52"/>
      <c r="X57" s="49"/>
      <c r="Y57" s="49"/>
      <c r="Z57" s="49"/>
      <c r="AA57" s="49"/>
      <c r="AB57" s="49"/>
      <c r="AC57" s="49"/>
      <c r="AD57" s="49"/>
      <c r="AE57" s="49"/>
    </row>
    <row r="58" spans="1:31" x14ac:dyDescent="0.25">
      <c r="K58" s="6">
        <f>SUM(K4:K57)</f>
        <v>35307</v>
      </c>
      <c r="L58" s="6">
        <f>SUM(L4:L57)</f>
        <v>35307</v>
      </c>
      <c r="N58" s="53">
        <f>SUMPRODUCT($J$4:$J$57,N4:N57)</f>
        <v>0</v>
      </c>
      <c r="O58" s="53">
        <f t="shared" ref="O58:AE58" si="8">SUMPRODUCT($J$4:$J$57,O4:O57)</f>
        <v>0</v>
      </c>
      <c r="P58" s="53">
        <f t="shared" si="8"/>
        <v>0</v>
      </c>
      <c r="Q58" s="53">
        <f t="shared" si="8"/>
        <v>0</v>
      </c>
      <c r="R58" s="53">
        <f t="shared" si="8"/>
        <v>0</v>
      </c>
      <c r="S58" s="53">
        <f t="shared" si="8"/>
        <v>0</v>
      </c>
      <c r="T58" s="53">
        <f t="shared" si="8"/>
        <v>0</v>
      </c>
      <c r="U58" s="53">
        <f t="shared" si="8"/>
        <v>0</v>
      </c>
      <c r="V58" s="53">
        <f t="shared" si="8"/>
        <v>0</v>
      </c>
      <c r="W58" s="53">
        <f t="shared" si="8"/>
        <v>0</v>
      </c>
      <c r="X58" s="53">
        <f t="shared" si="8"/>
        <v>0</v>
      </c>
      <c r="Y58" s="53">
        <f t="shared" si="8"/>
        <v>0</v>
      </c>
      <c r="Z58" s="53">
        <f t="shared" si="8"/>
        <v>0</v>
      </c>
      <c r="AA58" s="53">
        <f t="shared" si="8"/>
        <v>0</v>
      </c>
      <c r="AB58" s="53">
        <f t="shared" si="8"/>
        <v>0</v>
      </c>
      <c r="AC58" s="53">
        <f t="shared" si="8"/>
        <v>0</v>
      </c>
      <c r="AD58" s="53">
        <f t="shared" si="8"/>
        <v>0</v>
      </c>
      <c r="AE58" s="53">
        <f t="shared" si="8"/>
        <v>0</v>
      </c>
    </row>
    <row r="59" spans="1:31" ht="19.05" x14ac:dyDescent="0.25">
      <c r="N59" s="35"/>
      <c r="O59" s="35"/>
    </row>
    <row r="61" spans="1:31" ht="19.05" customHeight="1" x14ac:dyDescent="0.25">
      <c r="B61" s="111" t="s">
        <v>58</v>
      </c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3"/>
      <c r="N61" s="35"/>
      <c r="O61" s="35"/>
      <c r="P61" s="35"/>
      <c r="Q61" s="88"/>
    </row>
    <row r="65" spans="20:20" x14ac:dyDescent="0.25">
      <c r="T65" s="54"/>
    </row>
  </sheetData>
  <mergeCells count="111">
    <mergeCell ref="B61:M61"/>
    <mergeCell ref="B52:B53"/>
    <mergeCell ref="C52:C53"/>
    <mergeCell ref="E52:E53"/>
    <mergeCell ref="B54:B55"/>
    <mergeCell ref="C54:C55"/>
    <mergeCell ref="E54:E55"/>
    <mergeCell ref="A48:A57"/>
    <mergeCell ref="B48:B49"/>
    <mergeCell ref="C48:C49"/>
    <mergeCell ref="E48:E49"/>
    <mergeCell ref="B50:B51"/>
    <mergeCell ref="C50:C51"/>
    <mergeCell ref="E50:E51"/>
    <mergeCell ref="B56:B57"/>
    <mergeCell ref="C56:C57"/>
    <mergeCell ref="E56:E57"/>
    <mergeCell ref="B42:B43"/>
    <mergeCell ref="C42:C43"/>
    <mergeCell ref="E42:E43"/>
    <mergeCell ref="B44:B45"/>
    <mergeCell ref="C44:C45"/>
    <mergeCell ref="E44:E45"/>
    <mergeCell ref="A36:A47"/>
    <mergeCell ref="B36:B37"/>
    <mergeCell ref="C36:C37"/>
    <mergeCell ref="E36:E37"/>
    <mergeCell ref="B38:B39"/>
    <mergeCell ref="C38:C39"/>
    <mergeCell ref="E38:E39"/>
    <mergeCell ref="B40:B41"/>
    <mergeCell ref="C40:C41"/>
    <mergeCell ref="E40:E41"/>
    <mergeCell ref="B46:B47"/>
    <mergeCell ref="C46:C47"/>
    <mergeCell ref="E46:E47"/>
    <mergeCell ref="A32:A35"/>
    <mergeCell ref="B32:B33"/>
    <mergeCell ref="C32:C33"/>
    <mergeCell ref="E32:E33"/>
    <mergeCell ref="B34:B35"/>
    <mergeCell ref="C34:C35"/>
    <mergeCell ref="E34:E35"/>
    <mergeCell ref="A24:A31"/>
    <mergeCell ref="B24:B25"/>
    <mergeCell ref="C24:C25"/>
    <mergeCell ref="E24:E25"/>
    <mergeCell ref="B26:B27"/>
    <mergeCell ref="C26:C27"/>
    <mergeCell ref="E26:E27"/>
    <mergeCell ref="B28:B29"/>
    <mergeCell ref="C28:C29"/>
    <mergeCell ref="E28:E29"/>
    <mergeCell ref="B22:B23"/>
    <mergeCell ref="C22:C23"/>
    <mergeCell ref="E22:E23"/>
    <mergeCell ref="E12:E13"/>
    <mergeCell ref="B14:B15"/>
    <mergeCell ref="C14:C15"/>
    <mergeCell ref="E14:E15"/>
    <mergeCell ref="B30:B31"/>
    <mergeCell ref="C30:C31"/>
    <mergeCell ref="E30:E31"/>
    <mergeCell ref="U1:U2"/>
    <mergeCell ref="V1:V2"/>
    <mergeCell ref="A1:B1"/>
    <mergeCell ref="C1:J1"/>
    <mergeCell ref="A16:A23"/>
    <mergeCell ref="B16:B17"/>
    <mergeCell ref="C16:C17"/>
    <mergeCell ref="E16:E17"/>
    <mergeCell ref="B18:B19"/>
    <mergeCell ref="C18:C19"/>
    <mergeCell ref="E6:E7"/>
    <mergeCell ref="A8:A15"/>
    <mergeCell ref="B8:B9"/>
    <mergeCell ref="C8:C9"/>
    <mergeCell ref="E8:E9"/>
    <mergeCell ref="B10:B11"/>
    <mergeCell ref="C10:C11"/>
    <mergeCell ref="E10:E11"/>
    <mergeCell ref="B12:B13"/>
    <mergeCell ref="C12:C13"/>
    <mergeCell ref="E18:E19"/>
    <mergeCell ref="B20:B21"/>
    <mergeCell ref="C20:C21"/>
    <mergeCell ref="E20:E21"/>
    <mergeCell ref="K1:M1"/>
    <mergeCell ref="N1:N2"/>
    <mergeCell ref="O1:O2"/>
    <mergeCell ref="P1:P2"/>
    <mergeCell ref="AC1:AC2"/>
    <mergeCell ref="AD1:AD2"/>
    <mergeCell ref="AE1:AE2"/>
    <mergeCell ref="A2:M2"/>
    <mergeCell ref="A4:A7"/>
    <mergeCell ref="B4:B5"/>
    <mergeCell ref="C4:C5"/>
    <mergeCell ref="E4:E5"/>
    <mergeCell ref="B6:B7"/>
    <mergeCell ref="C6:C7"/>
    <mergeCell ref="W1:W2"/>
    <mergeCell ref="X1:X2"/>
    <mergeCell ref="Y1:Y2"/>
    <mergeCell ref="Z1:Z2"/>
    <mergeCell ref="AA1:AA2"/>
    <mergeCell ref="AB1:AB2"/>
    <mergeCell ref="Q1:Q2"/>
    <mergeCell ref="R1:R2"/>
    <mergeCell ref="S1:S2"/>
    <mergeCell ref="T1:T2"/>
  </mergeCells>
  <conditionalFormatting sqref="N4:AE57">
    <cfRule type="cellIs" dxfId="0" priority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</sheetPr>
  <dimension ref="A1:O239"/>
  <sheetViews>
    <sheetView tabSelected="1" zoomScale="86" zoomScaleNormal="86" workbookViewId="0">
      <selection activeCell="G16" sqref="G16"/>
    </sheetView>
  </sheetViews>
  <sheetFormatPr defaultColWidth="9.75" defaultRowHeight="14.3" x14ac:dyDescent="0.25"/>
  <cols>
    <col min="1" max="1" width="12.125" style="2" bestFit="1" customWidth="1"/>
    <col min="2" max="2" width="27.25" style="1" customWidth="1"/>
    <col min="3" max="3" width="11" style="1" customWidth="1"/>
    <col min="4" max="4" width="11.75" style="1" customWidth="1"/>
    <col min="5" max="5" width="24.875" style="1" customWidth="1"/>
    <col min="6" max="6" width="9.125" style="26" customWidth="1"/>
    <col min="7" max="8" width="12.25" style="1" customWidth="1"/>
    <col min="9" max="9" width="14.875" style="1" customWidth="1"/>
    <col min="10" max="10" width="15.375" style="1" customWidth="1"/>
    <col min="11" max="11" width="12" style="6" customWidth="1"/>
    <col min="12" max="12" width="13.25" style="25" customWidth="1"/>
    <col min="13" max="13" width="12.625" style="4" customWidth="1"/>
    <col min="14" max="14" width="16.625" style="2" bestFit="1" customWidth="1"/>
    <col min="15" max="15" width="20.125" style="2" bestFit="1" customWidth="1"/>
    <col min="16" max="16384" width="9.75" style="2"/>
  </cols>
  <sheetData>
    <row r="1" spans="1:15" ht="38.049999999999997" customHeight="1" x14ac:dyDescent="0.25">
      <c r="A1" s="177" t="s">
        <v>56</v>
      </c>
      <c r="B1" s="178"/>
      <c r="C1" s="187" t="s">
        <v>31</v>
      </c>
      <c r="D1" s="188"/>
      <c r="E1" s="188"/>
      <c r="F1" s="188"/>
      <c r="G1" s="188"/>
      <c r="H1" s="188"/>
      <c r="I1" s="188"/>
      <c r="J1" s="189"/>
      <c r="K1" s="181" t="s">
        <v>74</v>
      </c>
      <c r="L1" s="182"/>
      <c r="M1" s="182"/>
      <c r="N1" s="182"/>
      <c r="O1" s="183"/>
    </row>
    <row r="2" spans="1:15" ht="27.2" customHeight="1" x14ac:dyDescent="0.25">
      <c r="A2" s="179" t="s">
        <v>73</v>
      </c>
      <c r="B2" s="179"/>
      <c r="C2" s="179"/>
      <c r="D2" s="179"/>
      <c r="E2" s="179"/>
      <c r="F2" s="179"/>
      <c r="G2" s="179"/>
      <c r="H2" s="179"/>
      <c r="I2" s="179"/>
      <c r="J2" s="180"/>
      <c r="K2" s="184"/>
      <c r="L2" s="185"/>
      <c r="M2" s="185"/>
      <c r="N2" s="185"/>
      <c r="O2" s="186"/>
    </row>
    <row r="3" spans="1:15" s="3" customFormat="1" ht="28.55" customHeight="1" x14ac:dyDescent="0.2">
      <c r="A3" s="55" t="s">
        <v>24</v>
      </c>
      <c r="B3" s="55" t="s">
        <v>40</v>
      </c>
      <c r="C3" s="55" t="s">
        <v>38</v>
      </c>
      <c r="D3" s="55" t="s">
        <v>19</v>
      </c>
      <c r="E3" s="55" t="s">
        <v>41</v>
      </c>
      <c r="F3" s="55" t="s">
        <v>20</v>
      </c>
      <c r="G3" s="55" t="s">
        <v>21</v>
      </c>
      <c r="H3" s="55" t="s">
        <v>42</v>
      </c>
      <c r="I3" s="55" t="s">
        <v>43</v>
      </c>
      <c r="J3" s="55" t="s">
        <v>44</v>
      </c>
      <c r="K3" s="27" t="s">
        <v>3</v>
      </c>
      <c r="L3" s="21" t="s">
        <v>4</v>
      </c>
      <c r="M3" s="20" t="s">
        <v>5</v>
      </c>
      <c r="N3" s="28" t="s">
        <v>6</v>
      </c>
      <c r="O3" s="28" t="s">
        <v>7</v>
      </c>
    </row>
    <row r="4" spans="1:15" ht="30.1" customHeight="1" x14ac:dyDescent="0.25">
      <c r="A4" s="142" t="s">
        <v>32</v>
      </c>
      <c r="B4" s="145" t="s">
        <v>36</v>
      </c>
      <c r="C4" s="147">
        <v>1</v>
      </c>
      <c r="D4" s="107">
        <v>1</v>
      </c>
      <c r="E4" s="145" t="s">
        <v>15</v>
      </c>
      <c r="F4" s="99" t="s">
        <v>22</v>
      </c>
      <c r="G4" s="100" t="s">
        <v>29</v>
      </c>
      <c r="H4" s="100" t="s">
        <v>12</v>
      </c>
      <c r="I4" s="100" t="s">
        <v>14</v>
      </c>
      <c r="J4" s="101">
        <v>7.65</v>
      </c>
      <c r="K4" s="29">
        <f>'REITORIA-PROEX'!K4+'REITORIA-SETRAN'!K4+ESAG!K4+CEART!K4+CEAD!K4+FAED!K4+CEFID!K4+CERES!K4+CESFI!K4+CEAVI!K4+CCT!K4+CEPLAN!K4+CAV!K4+CESMO!K4+CEO!K4</f>
        <v>84100</v>
      </c>
      <c r="L4" s="38">
        <f>'REITORIA-PROEX'!K4-'REITORIA-PROEX'!L4+'REITORIA-SETRAN'!K4-'REITORIA-SETRAN'!L4+ESAG!K4-ESAG!L4+CEART!K4-CEART!L4+CEAD!K4-CEAD!L4+FAED!K4-FAED!L4+CEFID!K4-CEFID!L4+CERES!K4-CERES!L4+CESFI!K4-CESFI!L4+CEAVI!K4-CEAVI!L4+CCT!K4-CCT!L4+CEPLAN!K4-CEPLAN!L4+CAV!K4-CAV!L4+CESMO!K4-CESMO!L4+CEO!K4-CEO!L4</f>
        <v>0</v>
      </c>
      <c r="M4" s="19">
        <f t="shared" ref="M4:M57" si="0">K4-L4</f>
        <v>84100</v>
      </c>
      <c r="N4" s="30">
        <f>J4*K4</f>
        <v>643365</v>
      </c>
      <c r="O4" s="30">
        <f>L4*J4</f>
        <v>0</v>
      </c>
    </row>
    <row r="5" spans="1:15" ht="30.1" customHeight="1" x14ac:dyDescent="0.25">
      <c r="A5" s="143"/>
      <c r="B5" s="146"/>
      <c r="C5" s="148"/>
      <c r="D5" s="108">
        <v>2</v>
      </c>
      <c r="E5" s="146"/>
      <c r="F5" s="69" t="s">
        <v>22</v>
      </c>
      <c r="G5" s="70" t="s">
        <v>30</v>
      </c>
      <c r="H5" s="70" t="s">
        <v>18</v>
      </c>
      <c r="I5" s="70" t="s">
        <v>14</v>
      </c>
      <c r="J5" s="101">
        <v>400</v>
      </c>
      <c r="K5" s="29">
        <f>'REITORIA-PROEX'!K5+'REITORIA-SETRAN'!K5+ESAG!K5+CEART!K5+CEAD!K5+FAED!K5+CEFID!K5+CERES!K5+CESFI!K5+CEAVI!K5+CCT!K5+CEPLAN!K5+CAV!K5+CESMO!K5+CEO!K5</f>
        <v>504</v>
      </c>
      <c r="L5" s="38">
        <f>'REITORIA-PROEX'!K5-'REITORIA-PROEX'!L5+'REITORIA-SETRAN'!K5-'REITORIA-SETRAN'!L5+ESAG!K5-ESAG!L5+CEART!K5-CEART!L5+CEAD!K5-CEAD!L5+FAED!K5-FAED!L5+CEFID!K5-CEFID!L5+CERES!K5-CERES!L5+CESFI!K5-CESFI!L5+CEAVI!K5-CEAVI!L5+CCT!K5-CCT!L5+CEPLAN!K5-CEPLAN!L5+CAV!K5-CAV!L5+CESMO!K5-CESMO!L5+CEO!K5-CEO!L5</f>
        <v>0</v>
      </c>
      <c r="M5" s="19">
        <f t="shared" si="0"/>
        <v>504</v>
      </c>
      <c r="N5" s="30">
        <f t="shared" ref="N5:N57" si="1">J5*K5</f>
        <v>201600</v>
      </c>
      <c r="O5" s="30">
        <f>L5*J5</f>
        <v>0</v>
      </c>
    </row>
    <row r="6" spans="1:15" ht="30.1" customHeight="1" x14ac:dyDescent="0.25">
      <c r="A6" s="143"/>
      <c r="B6" s="149" t="s">
        <v>27</v>
      </c>
      <c r="C6" s="150">
        <v>5</v>
      </c>
      <c r="D6" s="109">
        <v>9</v>
      </c>
      <c r="E6" s="149" t="s">
        <v>23</v>
      </c>
      <c r="F6" s="95" t="s">
        <v>22</v>
      </c>
      <c r="G6" s="96" t="s">
        <v>29</v>
      </c>
      <c r="H6" s="96" t="s">
        <v>12</v>
      </c>
      <c r="I6" s="96" t="s">
        <v>14</v>
      </c>
      <c r="J6" s="104">
        <v>4.1500000000000004</v>
      </c>
      <c r="K6" s="29">
        <f>'REITORIA-PROEX'!K6+'REITORIA-SETRAN'!K6+ESAG!K6+CEART!K6+CEAD!K6+FAED!K6+CEFID!K6+CERES!K6+CESFI!K6+CEAVI!K6+CCT!K6+CEPLAN!K6+CAV!K6+CESMO!K6+CEO!K6</f>
        <v>51000</v>
      </c>
      <c r="L6" s="38">
        <f>'REITORIA-PROEX'!K6-'REITORIA-PROEX'!L6+'REITORIA-SETRAN'!K6-'REITORIA-SETRAN'!L6+ESAG!K6-ESAG!L6+CEART!K6-CEART!L6+CEAD!K6-CEAD!L6+FAED!K6-FAED!L6+CEFID!K6-CEFID!L6+CERES!K6-CERES!L6+CESFI!K6-CESFI!L6+CEAVI!K6-CEAVI!L6+CCT!K6-CCT!L6+CEPLAN!K6-CEPLAN!L6+CAV!K6-CAV!L6+CESMO!K6-CESMO!L6+CEO!K6-CEO!L6</f>
        <v>0</v>
      </c>
      <c r="M6" s="19">
        <f t="shared" si="0"/>
        <v>51000</v>
      </c>
      <c r="N6" s="30">
        <f t="shared" si="1"/>
        <v>211650.00000000003</v>
      </c>
      <c r="O6" s="30">
        <f t="shared" ref="O6:O57" si="2">L6*J6</f>
        <v>0</v>
      </c>
    </row>
    <row r="7" spans="1:15" ht="30.1" customHeight="1" x14ac:dyDescent="0.25">
      <c r="A7" s="144"/>
      <c r="B7" s="149"/>
      <c r="C7" s="150"/>
      <c r="D7" s="109">
        <v>10</v>
      </c>
      <c r="E7" s="149"/>
      <c r="F7" s="95" t="s">
        <v>22</v>
      </c>
      <c r="G7" s="96" t="s">
        <v>30</v>
      </c>
      <c r="H7" s="96" t="s">
        <v>18</v>
      </c>
      <c r="I7" s="96" t="s">
        <v>14</v>
      </c>
      <c r="J7" s="104">
        <v>699.26</v>
      </c>
      <c r="K7" s="29">
        <f>'REITORIA-PROEX'!K7+'REITORIA-SETRAN'!K7+ESAG!K7+CEART!K7+CEAD!K7+FAED!K7+CEFID!K7+CERES!K7+CESFI!K7+CEAVI!K7+CCT!K7+CEPLAN!K7+CAV!K7+CESMO!K7+CEO!K7</f>
        <v>205</v>
      </c>
      <c r="L7" s="38">
        <f>'REITORIA-PROEX'!K7-'REITORIA-PROEX'!L7+'REITORIA-SETRAN'!K7-'REITORIA-SETRAN'!L7+ESAG!K7-ESAG!L7+CEART!K7-CEART!L7+CEAD!K7-CEAD!L7+FAED!K7-FAED!L7+CEFID!K7-CEFID!L7+CERES!K7-CERES!L7+CESFI!K7-CESFI!L7+CEAVI!K7-CEAVI!L7+CCT!K7-CCT!L7+CEPLAN!K7-CEPLAN!L7+CAV!K7-CAV!L7+CESMO!K7-CESMO!L7+CEO!K7-CEO!L7</f>
        <v>0</v>
      </c>
      <c r="M7" s="19">
        <f t="shared" si="0"/>
        <v>205</v>
      </c>
      <c r="N7" s="30">
        <f t="shared" si="1"/>
        <v>143348.29999999999</v>
      </c>
      <c r="O7" s="30">
        <f t="shared" si="2"/>
        <v>0</v>
      </c>
    </row>
    <row r="8" spans="1:15" ht="30.1" customHeight="1" x14ac:dyDescent="0.25">
      <c r="A8" s="142" t="s">
        <v>25</v>
      </c>
      <c r="B8" s="146" t="s">
        <v>34</v>
      </c>
      <c r="C8" s="148">
        <v>6</v>
      </c>
      <c r="D8" s="108">
        <v>11</v>
      </c>
      <c r="E8" s="146" t="s">
        <v>15</v>
      </c>
      <c r="F8" s="69" t="s">
        <v>22</v>
      </c>
      <c r="G8" s="70" t="s">
        <v>29</v>
      </c>
      <c r="H8" s="70" t="s">
        <v>12</v>
      </c>
      <c r="I8" s="70" t="s">
        <v>14</v>
      </c>
      <c r="J8" s="101">
        <v>7.84</v>
      </c>
      <c r="K8" s="29">
        <f>'REITORIA-PROEX'!K8+'REITORIA-SETRAN'!K8+ESAG!K8+CEART!K8+CEAD!K8+FAED!K8+CEFID!K8+CERES!K8+CESFI!K8+CEAVI!K8+CCT!K8+CEPLAN!K8+CAV!K8+CESMO!K8+CEO!K8</f>
        <v>2000</v>
      </c>
      <c r="L8" s="38">
        <f>'REITORIA-PROEX'!K8-'REITORIA-PROEX'!L8+'REITORIA-SETRAN'!K8-'REITORIA-SETRAN'!L8+ESAG!K8-ESAG!L8+CEART!K8-CEART!L8+CEAD!K8-CEAD!L8+FAED!K8-FAED!L8+CEFID!K8-CEFID!L8+CERES!K8-CERES!L8+CESFI!K8-CESFI!L8+CEAVI!K8-CEAVI!L8+CCT!K8-CCT!L8+CEPLAN!K8-CEPLAN!L8+CAV!K8-CAV!L8+CESMO!K8-CESMO!L8+CEO!K8-CEO!L8</f>
        <v>0</v>
      </c>
      <c r="M8" s="19">
        <f t="shared" si="0"/>
        <v>2000</v>
      </c>
      <c r="N8" s="30">
        <f t="shared" si="1"/>
        <v>15680</v>
      </c>
      <c r="O8" s="30">
        <f t="shared" si="2"/>
        <v>0</v>
      </c>
    </row>
    <row r="9" spans="1:15" ht="30.1" customHeight="1" x14ac:dyDescent="0.25">
      <c r="A9" s="143"/>
      <c r="B9" s="146"/>
      <c r="C9" s="148"/>
      <c r="D9" s="108">
        <v>12</v>
      </c>
      <c r="E9" s="146"/>
      <c r="F9" s="69" t="s">
        <v>22</v>
      </c>
      <c r="G9" s="70" t="s">
        <v>30</v>
      </c>
      <c r="H9" s="70" t="s">
        <v>18</v>
      </c>
      <c r="I9" s="70" t="s">
        <v>14</v>
      </c>
      <c r="J9" s="101">
        <v>1700</v>
      </c>
      <c r="K9" s="29">
        <f>'REITORIA-PROEX'!K9+'REITORIA-SETRAN'!K9+ESAG!K9+CEART!K9+CEAD!K9+FAED!K9+CEFID!K9+CERES!K9+CESFI!K9+CEAVI!K9+CCT!K9+CEPLAN!K9+CAV!K9+CESMO!K9+CEO!K9</f>
        <v>29</v>
      </c>
      <c r="L9" s="38">
        <f>'REITORIA-PROEX'!K9-'REITORIA-PROEX'!L9+'REITORIA-SETRAN'!K9-'REITORIA-SETRAN'!L9+ESAG!K9-ESAG!L9+CEART!K9-CEART!L9+CEAD!K9-CEAD!L9+FAED!K9-FAED!L9+CEFID!K9-CEFID!L9+CERES!K9-CERES!L9+CESFI!K9-CESFI!L9+CEAVI!K9-CEAVI!L9+CCT!K9-CCT!L9+CEPLAN!K9-CEPLAN!L9+CAV!K9-CAV!L9+CESMO!K9-CESMO!L9+CEO!K9-CEO!L9</f>
        <v>0</v>
      </c>
      <c r="M9" s="19">
        <f t="shared" si="0"/>
        <v>29</v>
      </c>
      <c r="N9" s="30">
        <f t="shared" si="1"/>
        <v>49300</v>
      </c>
      <c r="O9" s="30">
        <f t="shared" si="2"/>
        <v>0</v>
      </c>
    </row>
    <row r="10" spans="1:15" ht="30.1" customHeight="1" x14ac:dyDescent="0.25">
      <c r="A10" s="143"/>
      <c r="B10" s="149" t="s">
        <v>27</v>
      </c>
      <c r="C10" s="150">
        <v>7</v>
      </c>
      <c r="D10" s="109">
        <v>13</v>
      </c>
      <c r="E10" s="149" t="s">
        <v>16</v>
      </c>
      <c r="F10" s="95" t="s">
        <v>22</v>
      </c>
      <c r="G10" s="96" t="s">
        <v>29</v>
      </c>
      <c r="H10" s="96" t="s">
        <v>12</v>
      </c>
      <c r="I10" s="96" t="s">
        <v>14</v>
      </c>
      <c r="J10" s="104">
        <v>11</v>
      </c>
      <c r="K10" s="29">
        <f>'REITORIA-PROEX'!K10+'REITORIA-SETRAN'!K10+ESAG!K10+CEART!K10+CEAD!K10+FAED!K10+CEFID!K10+CERES!K10+CESFI!K10+CEAVI!K10+CCT!K10+CEPLAN!K10+CAV!K10+CESMO!K10+CEO!K10</f>
        <v>1200</v>
      </c>
      <c r="L10" s="38">
        <f>'REITORIA-PROEX'!K10-'REITORIA-PROEX'!L10+'REITORIA-SETRAN'!K10-'REITORIA-SETRAN'!L10+ESAG!K10-ESAG!L10+CEART!K10-CEART!L10+CEAD!K10-CEAD!L10+FAED!K10-FAED!L10+CEFID!K10-CEFID!L10+CERES!K10-CERES!L10+CESFI!K10-CESFI!L10+CEAVI!K10-CEAVI!L10+CCT!K10-CCT!L10+CEPLAN!K10-CEPLAN!L10+CAV!K10-CAV!L10+CESMO!K10-CESMO!L10+CEO!K10-CEO!L10</f>
        <v>0</v>
      </c>
      <c r="M10" s="19">
        <f t="shared" si="0"/>
        <v>1200</v>
      </c>
      <c r="N10" s="30">
        <f t="shared" si="1"/>
        <v>13200</v>
      </c>
      <c r="O10" s="30">
        <f t="shared" si="2"/>
        <v>0</v>
      </c>
    </row>
    <row r="11" spans="1:15" ht="30.1" customHeight="1" x14ac:dyDescent="0.25">
      <c r="A11" s="143"/>
      <c r="B11" s="149"/>
      <c r="C11" s="150"/>
      <c r="D11" s="109">
        <v>14</v>
      </c>
      <c r="E11" s="149"/>
      <c r="F11" s="95" t="s">
        <v>22</v>
      </c>
      <c r="G11" s="96" t="s">
        <v>30</v>
      </c>
      <c r="H11" s="96" t="s">
        <v>18</v>
      </c>
      <c r="I11" s="96" t="s">
        <v>14</v>
      </c>
      <c r="J11" s="104">
        <v>1828.57</v>
      </c>
      <c r="K11" s="29">
        <f>'REITORIA-PROEX'!K11+'REITORIA-SETRAN'!K11+ESAG!K11+CEART!K11+CEAD!K11+FAED!K11+CEFID!K11+CERES!K11+CESFI!K11+CEAVI!K11+CCT!K11+CEPLAN!K11+CAV!K11+CESMO!K11+CEO!K11</f>
        <v>7</v>
      </c>
      <c r="L11" s="38">
        <f>'REITORIA-PROEX'!K11-'REITORIA-PROEX'!L11+'REITORIA-SETRAN'!K11-'REITORIA-SETRAN'!L11+ESAG!K11-ESAG!L11+CEART!K11-CEART!L11+CEAD!K11-CEAD!L11+FAED!K11-FAED!L11+CEFID!K11-CEFID!L11+CERES!K11-CERES!L11+CESFI!K11-CESFI!L11+CEAVI!K11-CEAVI!L11+CCT!K11-CCT!L11+CEPLAN!K11-CEPLAN!L11+CAV!K11-CAV!L11+CESMO!K11-CESMO!L11+CEO!K11-CEO!L11</f>
        <v>0</v>
      </c>
      <c r="M11" s="19">
        <f t="shared" si="0"/>
        <v>7</v>
      </c>
      <c r="N11" s="30">
        <f t="shared" si="1"/>
        <v>12799.99</v>
      </c>
      <c r="O11" s="30">
        <f t="shared" si="2"/>
        <v>0</v>
      </c>
    </row>
    <row r="12" spans="1:15" ht="30.1" customHeight="1" x14ac:dyDescent="0.25">
      <c r="A12" s="143"/>
      <c r="B12" s="146" t="s">
        <v>27</v>
      </c>
      <c r="C12" s="148">
        <v>8</v>
      </c>
      <c r="D12" s="108">
        <v>15</v>
      </c>
      <c r="E12" s="146" t="s">
        <v>17</v>
      </c>
      <c r="F12" s="69" t="s">
        <v>22</v>
      </c>
      <c r="G12" s="70" t="s">
        <v>29</v>
      </c>
      <c r="H12" s="70" t="s">
        <v>12</v>
      </c>
      <c r="I12" s="70" t="s">
        <v>14</v>
      </c>
      <c r="J12" s="101">
        <v>18.399999999999999</v>
      </c>
      <c r="K12" s="29">
        <f>'REITORIA-PROEX'!K12+'REITORIA-SETRAN'!K12+ESAG!K12+CEART!K12+CEAD!K12+FAED!K12+CEFID!K12+CERES!K12+CESFI!K12+CEAVI!K12+CCT!K12+CEPLAN!K12+CAV!K12+CESMO!K12+CEO!K12</f>
        <v>2500</v>
      </c>
      <c r="L12" s="38">
        <f>'REITORIA-PROEX'!K12-'REITORIA-PROEX'!L12+'REITORIA-SETRAN'!K12-'REITORIA-SETRAN'!L12+ESAG!K12-ESAG!L12+CEART!K12-CEART!L12+CEAD!K12-CEAD!L12+FAED!K12-FAED!L12+CEFID!K12-CEFID!L12+CERES!K12-CERES!L12+CESFI!K12-CESFI!L12+CEAVI!K12-CEAVI!L12+CCT!K12-CCT!L12+CEPLAN!K12-CEPLAN!L12+CAV!K12-CAV!L12+CESMO!K12-CESMO!L12+CEO!K12-CEO!L12</f>
        <v>0</v>
      </c>
      <c r="M12" s="19">
        <f t="shared" si="0"/>
        <v>2500</v>
      </c>
      <c r="N12" s="30">
        <f t="shared" si="1"/>
        <v>46000</v>
      </c>
      <c r="O12" s="30">
        <f t="shared" si="2"/>
        <v>0</v>
      </c>
    </row>
    <row r="13" spans="1:15" ht="30.1" customHeight="1" x14ac:dyDescent="0.25">
      <c r="A13" s="143"/>
      <c r="B13" s="146"/>
      <c r="C13" s="148"/>
      <c r="D13" s="108">
        <v>16</v>
      </c>
      <c r="E13" s="146"/>
      <c r="F13" s="69" t="s">
        <v>22</v>
      </c>
      <c r="G13" s="70" t="s">
        <v>30</v>
      </c>
      <c r="H13" s="70" t="s">
        <v>18</v>
      </c>
      <c r="I13" s="70" t="s">
        <v>14</v>
      </c>
      <c r="J13" s="101">
        <v>2900</v>
      </c>
      <c r="K13" s="29">
        <f>'REITORIA-PROEX'!K13+'REITORIA-SETRAN'!K13+ESAG!K13+CEART!K13+CEAD!K13+FAED!K13+CEFID!K13+CERES!K13+CESFI!K13+CEAVI!K13+CCT!K13+CEPLAN!K13+CAV!K13+CESMO!K13+CEO!K13</f>
        <v>10</v>
      </c>
      <c r="L13" s="38">
        <f>'REITORIA-PROEX'!K13-'REITORIA-PROEX'!L13+'REITORIA-SETRAN'!K13-'REITORIA-SETRAN'!L13+ESAG!K13-ESAG!L13+CEART!K13-CEART!L13+CEAD!K13-CEAD!L13+FAED!K13-FAED!L13+CEFID!K13-CEFID!L13+CERES!K13-CERES!L13+CESFI!K13-CESFI!L13+CEAVI!K13-CEAVI!L13+CCT!K13-CCT!L13+CEPLAN!K13-CEPLAN!L13+CAV!K13-CAV!L13+CESMO!K13-CESMO!L13+CEO!K13-CEO!L13</f>
        <v>0</v>
      </c>
      <c r="M13" s="19">
        <f t="shared" si="0"/>
        <v>10</v>
      </c>
      <c r="N13" s="30">
        <f t="shared" si="1"/>
        <v>29000</v>
      </c>
      <c r="O13" s="30">
        <f t="shared" si="2"/>
        <v>0</v>
      </c>
    </row>
    <row r="14" spans="1:15" ht="30.1" customHeight="1" x14ac:dyDescent="0.25">
      <c r="A14" s="143"/>
      <c r="B14" s="149" t="s">
        <v>34</v>
      </c>
      <c r="C14" s="150">
        <v>9</v>
      </c>
      <c r="D14" s="109">
        <v>17</v>
      </c>
      <c r="E14" s="149" t="s">
        <v>13</v>
      </c>
      <c r="F14" s="95" t="s">
        <v>22</v>
      </c>
      <c r="G14" s="96" t="s">
        <v>29</v>
      </c>
      <c r="H14" s="96" t="s">
        <v>12</v>
      </c>
      <c r="I14" s="96" t="s">
        <v>14</v>
      </c>
      <c r="J14" s="104">
        <v>16.21</v>
      </c>
      <c r="K14" s="29">
        <f>'REITORIA-PROEX'!K14+'REITORIA-SETRAN'!K14+ESAG!K14+CEART!K14+CEAD!K14+FAED!K14+CEFID!K14+CERES!K14+CESFI!K14+CEAVI!K14+CCT!K14+CEPLAN!K14+CAV!K14+CESMO!K14+CEO!K14</f>
        <v>500</v>
      </c>
      <c r="L14" s="38">
        <f>'REITORIA-PROEX'!K14-'REITORIA-PROEX'!L14+'REITORIA-SETRAN'!K14-'REITORIA-SETRAN'!L14+ESAG!K14-ESAG!L14+CEART!K14-CEART!L14+CEAD!K14-CEAD!L14+FAED!K14-FAED!L14+CEFID!K14-CEFID!L14+CERES!K14-CERES!L14+CESFI!K14-CESFI!L14+CEAVI!K14-CEAVI!L14+CCT!K14-CCT!L14+CEPLAN!K14-CEPLAN!L14+CAV!K14-CAV!L14+CESMO!K14-CESMO!L14+CEO!K14-CEO!L14</f>
        <v>0</v>
      </c>
      <c r="M14" s="19">
        <f t="shared" si="0"/>
        <v>500</v>
      </c>
      <c r="N14" s="30">
        <f t="shared" si="1"/>
        <v>8105</v>
      </c>
      <c r="O14" s="30">
        <f t="shared" si="2"/>
        <v>0</v>
      </c>
    </row>
    <row r="15" spans="1:15" ht="30.1" customHeight="1" x14ac:dyDescent="0.25">
      <c r="A15" s="144"/>
      <c r="B15" s="149"/>
      <c r="C15" s="150"/>
      <c r="D15" s="109">
        <v>18</v>
      </c>
      <c r="E15" s="149"/>
      <c r="F15" s="95" t="s">
        <v>22</v>
      </c>
      <c r="G15" s="96" t="s">
        <v>30</v>
      </c>
      <c r="H15" s="96" t="s">
        <v>18</v>
      </c>
      <c r="I15" s="96" t="s">
        <v>14</v>
      </c>
      <c r="J15" s="104">
        <v>2650</v>
      </c>
      <c r="K15" s="29">
        <f>'REITORIA-PROEX'!K15+'REITORIA-SETRAN'!K15+ESAG!K15+CEART!K15+CEAD!K15+FAED!K15+CEFID!K15+CERES!K15+CESFI!K15+CEAVI!K15+CCT!K15+CEPLAN!K15+CAV!K15+CESMO!K15+CEO!K15</f>
        <v>24</v>
      </c>
      <c r="L15" s="38">
        <f>'REITORIA-PROEX'!K15-'REITORIA-PROEX'!L15+'REITORIA-SETRAN'!K15-'REITORIA-SETRAN'!L15+ESAG!K15-ESAG!L15+CEART!K15-CEART!L15+CEAD!K15-CEAD!L15+FAED!K15-FAED!L15+CEFID!K15-CEFID!L15+CERES!K15-CERES!L15+CESFI!K15-CESFI!L15+CEAVI!K15-CEAVI!L15+CCT!K15-CCT!L15+CEPLAN!K15-CEPLAN!L15+CAV!K15-CAV!L15+CESMO!K15-CESMO!L15+CEO!K15-CEO!L15</f>
        <v>0</v>
      </c>
      <c r="M15" s="19">
        <f t="shared" si="0"/>
        <v>24</v>
      </c>
      <c r="N15" s="30">
        <f t="shared" si="1"/>
        <v>63600</v>
      </c>
      <c r="O15" s="30">
        <f t="shared" si="2"/>
        <v>0</v>
      </c>
    </row>
    <row r="16" spans="1:15" ht="30.1" customHeight="1" x14ac:dyDescent="0.25">
      <c r="A16" s="159" t="s">
        <v>33</v>
      </c>
      <c r="B16" s="146" t="s">
        <v>45</v>
      </c>
      <c r="C16" s="148">
        <v>10</v>
      </c>
      <c r="D16" s="108">
        <v>19</v>
      </c>
      <c r="E16" s="146" t="s">
        <v>15</v>
      </c>
      <c r="F16" s="69" t="s">
        <v>22</v>
      </c>
      <c r="G16" s="70" t="s">
        <v>29</v>
      </c>
      <c r="H16" s="70" t="s">
        <v>12</v>
      </c>
      <c r="I16" s="70" t="s">
        <v>14</v>
      </c>
      <c r="J16" s="101">
        <v>7.9</v>
      </c>
      <c r="K16" s="29">
        <f>'REITORIA-PROEX'!K16+'REITORIA-SETRAN'!K16+ESAG!K16+CEART!K16+CEAD!K16+FAED!K16+CEFID!K16+CERES!K16+CESFI!K16+CEAVI!K16+CCT!K16+CEPLAN!K16+CAV!K16+CESMO!K16+CEO!K16</f>
        <v>1000</v>
      </c>
      <c r="L16" s="38">
        <f>'REITORIA-PROEX'!K16-'REITORIA-PROEX'!L16+'REITORIA-SETRAN'!K16-'REITORIA-SETRAN'!L16+ESAG!K16-ESAG!L16+CEART!K16-CEART!L16+CEAD!K16-CEAD!L16+FAED!K16-FAED!L16+CEFID!K16-CEFID!L16+CERES!K16-CERES!L16+CESFI!K16-CESFI!L16+CEAVI!K16-CEAVI!L16+CCT!K16-CCT!L16+CEPLAN!K16-CEPLAN!L16+CAV!K16-CAV!L16+CESMO!K16-CESMO!L16+CEO!K16-CEO!L16</f>
        <v>0</v>
      </c>
      <c r="M16" s="19">
        <f t="shared" si="0"/>
        <v>1000</v>
      </c>
      <c r="N16" s="30">
        <f t="shared" si="1"/>
        <v>7900</v>
      </c>
      <c r="O16" s="30">
        <f t="shared" si="2"/>
        <v>0</v>
      </c>
    </row>
    <row r="17" spans="1:15" ht="30.1" customHeight="1" x14ac:dyDescent="0.25">
      <c r="A17" s="160"/>
      <c r="B17" s="146"/>
      <c r="C17" s="148"/>
      <c r="D17" s="108">
        <v>20</v>
      </c>
      <c r="E17" s="146"/>
      <c r="F17" s="69" t="s">
        <v>22</v>
      </c>
      <c r="G17" s="70" t="s">
        <v>30</v>
      </c>
      <c r="H17" s="70" t="s">
        <v>18</v>
      </c>
      <c r="I17" s="70" t="s">
        <v>14</v>
      </c>
      <c r="J17" s="101">
        <v>1632.32</v>
      </c>
      <c r="K17" s="29">
        <f>'REITORIA-PROEX'!K17+'REITORIA-SETRAN'!K17+ESAG!K17+CEART!K17+CEAD!K17+FAED!K17+CEFID!K17+CERES!K17+CESFI!K17+CEAVI!K17+CCT!K17+CEPLAN!K17+CAV!K17+CESMO!K17+CEO!K17</f>
        <v>6</v>
      </c>
      <c r="L17" s="38">
        <f>'REITORIA-PROEX'!K17-'REITORIA-PROEX'!L17+'REITORIA-SETRAN'!K17-'REITORIA-SETRAN'!L17+ESAG!K17-ESAG!L17+CEART!K17-CEART!L17+CEAD!K17-CEAD!L17+FAED!K17-FAED!L17+CEFID!K17-CEFID!L17+CERES!K17-CERES!L17+CESFI!K17-CESFI!L17+CEAVI!K17-CEAVI!L17+CCT!K17-CCT!L17+CEPLAN!K17-CEPLAN!L17+CAV!K17-CAV!L17+CESMO!K17-CESMO!L17+CEO!K17-CEO!L17</f>
        <v>0</v>
      </c>
      <c r="M17" s="19">
        <f t="shared" si="0"/>
        <v>6</v>
      </c>
      <c r="N17" s="30">
        <f t="shared" si="1"/>
        <v>9793.92</v>
      </c>
      <c r="O17" s="30">
        <f t="shared" si="2"/>
        <v>0</v>
      </c>
    </row>
    <row r="18" spans="1:15" ht="30.1" customHeight="1" x14ac:dyDescent="0.25">
      <c r="A18" s="160"/>
      <c r="B18" s="149" t="s">
        <v>45</v>
      </c>
      <c r="C18" s="150">
        <v>11</v>
      </c>
      <c r="D18" s="109">
        <v>21</v>
      </c>
      <c r="E18" s="149" t="s">
        <v>16</v>
      </c>
      <c r="F18" s="95" t="s">
        <v>22</v>
      </c>
      <c r="G18" s="96" t="s">
        <v>29</v>
      </c>
      <c r="H18" s="96" t="s">
        <v>12</v>
      </c>
      <c r="I18" s="96" t="s">
        <v>14</v>
      </c>
      <c r="J18" s="104">
        <v>8</v>
      </c>
      <c r="K18" s="29">
        <f>'REITORIA-PROEX'!K18+'REITORIA-SETRAN'!K18+ESAG!K18+CEART!K18+CEAD!K18+FAED!K18+CEFID!K18+CERES!K18+CESFI!K18+CEAVI!K18+CCT!K18+CEPLAN!K18+CAV!K18+CESMO!K18+CEO!K18</f>
        <v>2500</v>
      </c>
      <c r="L18" s="38">
        <f>'REITORIA-PROEX'!K18-'REITORIA-PROEX'!L18+'REITORIA-SETRAN'!K18-'REITORIA-SETRAN'!L18+ESAG!K18-ESAG!L18+CEART!K18-CEART!L18+CEAD!K18-CEAD!L18+FAED!K18-FAED!L18+CEFID!K18-CEFID!L18+CERES!K18-CERES!L18+CESFI!K18-CESFI!L18+CEAVI!K18-CEAVI!L18+CCT!K18-CCT!L18+CEPLAN!K18-CEPLAN!L18+CAV!K18-CAV!L18+CESMO!K18-CESMO!L18+CEO!K18-CEO!L18</f>
        <v>0</v>
      </c>
      <c r="M18" s="19">
        <f t="shared" si="0"/>
        <v>2500</v>
      </c>
      <c r="N18" s="30">
        <f t="shared" si="1"/>
        <v>20000</v>
      </c>
      <c r="O18" s="30">
        <f t="shared" si="2"/>
        <v>0</v>
      </c>
    </row>
    <row r="19" spans="1:15" ht="30.1" customHeight="1" x14ac:dyDescent="0.25">
      <c r="A19" s="160"/>
      <c r="B19" s="149"/>
      <c r="C19" s="150"/>
      <c r="D19" s="109">
        <v>22</v>
      </c>
      <c r="E19" s="149"/>
      <c r="F19" s="95" t="s">
        <v>22</v>
      </c>
      <c r="G19" s="96" t="s">
        <v>30</v>
      </c>
      <c r="H19" s="96" t="s">
        <v>18</v>
      </c>
      <c r="I19" s="96" t="s">
        <v>14</v>
      </c>
      <c r="J19" s="104">
        <v>992.32</v>
      </c>
      <c r="K19" s="29">
        <f>'REITORIA-PROEX'!K19+'REITORIA-SETRAN'!K19+ESAG!K19+CEART!K19+CEAD!K19+FAED!K19+CEFID!K19+CERES!K19+CESFI!K19+CEAVI!K19+CCT!K19+CEPLAN!K19+CAV!K19+CESMO!K19+CEO!K19</f>
        <v>15</v>
      </c>
      <c r="L19" s="38">
        <f>'REITORIA-PROEX'!K19-'REITORIA-PROEX'!L19+'REITORIA-SETRAN'!K19-'REITORIA-SETRAN'!L19+ESAG!K19-ESAG!L19+CEART!K19-CEART!L19+CEAD!K19-CEAD!L19+FAED!K19-FAED!L19+CEFID!K19-CEFID!L19+CERES!K19-CERES!L19+CESFI!K19-CESFI!L19+CEAVI!K19-CEAVI!L19+CCT!K19-CCT!L19+CEPLAN!K19-CEPLAN!L19+CAV!K19-CAV!L19+CESMO!K19-CESMO!L19+CEO!K19-CEO!L19</f>
        <v>0</v>
      </c>
      <c r="M19" s="19">
        <f t="shared" si="0"/>
        <v>15</v>
      </c>
      <c r="N19" s="30">
        <f t="shared" si="1"/>
        <v>14884.800000000001</v>
      </c>
      <c r="O19" s="30">
        <f t="shared" si="2"/>
        <v>0</v>
      </c>
    </row>
    <row r="20" spans="1:15" ht="30.1" customHeight="1" x14ac:dyDescent="0.25">
      <c r="A20" s="160"/>
      <c r="B20" s="146" t="s">
        <v>46</v>
      </c>
      <c r="C20" s="148">
        <v>12</v>
      </c>
      <c r="D20" s="108">
        <v>23</v>
      </c>
      <c r="E20" s="146" t="s">
        <v>17</v>
      </c>
      <c r="F20" s="69" t="s">
        <v>22</v>
      </c>
      <c r="G20" s="70" t="s">
        <v>29</v>
      </c>
      <c r="H20" s="70" t="s">
        <v>12</v>
      </c>
      <c r="I20" s="70" t="s">
        <v>14</v>
      </c>
      <c r="J20" s="101">
        <v>15.72</v>
      </c>
      <c r="K20" s="29">
        <f>'REITORIA-PROEX'!K20+'REITORIA-SETRAN'!K20+ESAG!K20+CEART!K20+CEAD!K20+FAED!K20+CEFID!K20+CERES!K20+CESFI!K20+CEAVI!K20+CCT!K20+CEPLAN!K20+CAV!K20+CESMO!K20+CEO!K20</f>
        <v>12000</v>
      </c>
      <c r="L20" s="38">
        <f>'REITORIA-PROEX'!K20-'REITORIA-PROEX'!L20+'REITORIA-SETRAN'!K20-'REITORIA-SETRAN'!L20+ESAG!K20-ESAG!L20+CEART!K20-CEART!L20+CEAD!K20-CEAD!L20+FAED!K20-FAED!L20+CEFID!K20-CEFID!L20+CERES!K20-CERES!L20+CESFI!K20-CESFI!L20+CEAVI!K20-CEAVI!L20+CCT!K20-CCT!L20+CEPLAN!K20-CEPLAN!L20+CAV!K20-CAV!L20+CESMO!K20-CESMO!L20+CEO!K20-CEO!L20</f>
        <v>0</v>
      </c>
      <c r="M20" s="19">
        <f t="shared" si="0"/>
        <v>12000</v>
      </c>
      <c r="N20" s="30">
        <f t="shared" si="1"/>
        <v>188640</v>
      </c>
      <c r="O20" s="30">
        <f t="shared" si="2"/>
        <v>0</v>
      </c>
    </row>
    <row r="21" spans="1:15" ht="30.1" customHeight="1" x14ac:dyDescent="0.25">
      <c r="A21" s="160"/>
      <c r="B21" s="146"/>
      <c r="C21" s="148"/>
      <c r="D21" s="108">
        <v>24</v>
      </c>
      <c r="E21" s="146"/>
      <c r="F21" s="69" t="s">
        <v>22</v>
      </c>
      <c r="G21" s="70" t="s">
        <v>30</v>
      </c>
      <c r="H21" s="70" t="s">
        <v>18</v>
      </c>
      <c r="I21" s="70" t="s">
        <v>14</v>
      </c>
      <c r="J21" s="101">
        <v>2252.44</v>
      </c>
      <c r="K21" s="29">
        <f>'REITORIA-PROEX'!K21+'REITORIA-SETRAN'!K21+ESAG!K21+CEART!K21+CEAD!K21+FAED!K21+CEFID!K21+CERES!K21+CESFI!K21+CEAVI!K21+CCT!K21+CEPLAN!K21+CAV!K21+CESMO!K21+CEO!K21</f>
        <v>45</v>
      </c>
      <c r="L21" s="38">
        <f>'REITORIA-PROEX'!K21-'REITORIA-PROEX'!L21+'REITORIA-SETRAN'!K21-'REITORIA-SETRAN'!L21+ESAG!K21-ESAG!L21+CEART!K21-CEART!L21+CEAD!K21-CEAD!L21+FAED!K21-FAED!L21+CEFID!K21-CEFID!L21+CERES!K21-CERES!L21+CESFI!K21-CESFI!L21+CEAVI!K21-CEAVI!L21+CCT!K21-CCT!L21+CEPLAN!K21-CEPLAN!L21+CAV!K21-CAV!L21+CESMO!K21-CESMO!L21+CEO!K21-CEO!L21</f>
        <v>0</v>
      </c>
      <c r="M21" s="19">
        <f t="shared" si="0"/>
        <v>45</v>
      </c>
      <c r="N21" s="30">
        <f t="shared" si="1"/>
        <v>101359.8</v>
      </c>
      <c r="O21" s="30">
        <f t="shared" si="2"/>
        <v>0</v>
      </c>
    </row>
    <row r="22" spans="1:15" ht="30.1" customHeight="1" x14ac:dyDescent="0.25">
      <c r="A22" s="160"/>
      <c r="B22" s="149" t="s">
        <v>34</v>
      </c>
      <c r="C22" s="150">
        <v>13</v>
      </c>
      <c r="D22" s="109">
        <v>25</v>
      </c>
      <c r="E22" s="149" t="s">
        <v>13</v>
      </c>
      <c r="F22" s="95" t="s">
        <v>22</v>
      </c>
      <c r="G22" s="96" t="s">
        <v>29</v>
      </c>
      <c r="H22" s="96" t="s">
        <v>12</v>
      </c>
      <c r="I22" s="96" t="s">
        <v>14</v>
      </c>
      <c r="J22" s="104">
        <v>15.44</v>
      </c>
      <c r="K22" s="29">
        <f>'REITORIA-PROEX'!K22+'REITORIA-SETRAN'!K22+ESAG!K22+CEART!K22+CEAD!K22+FAED!K22+CEFID!K22+CERES!K22+CESFI!K22+CEAVI!K22+CCT!K22+CEPLAN!K22+CAV!K22+CESMO!K22+CEO!K22</f>
        <v>3600</v>
      </c>
      <c r="L22" s="38">
        <f>'REITORIA-PROEX'!K22-'REITORIA-PROEX'!L22+'REITORIA-SETRAN'!K22-'REITORIA-SETRAN'!L22+ESAG!K22-ESAG!L22+CEART!K22-CEART!L22+CEAD!K22-CEAD!L22+FAED!K22-FAED!L22+CEFID!K22-CEFID!L22+CERES!K22-CERES!L22+CESFI!K22-CESFI!L22+CEAVI!K22-CEAVI!L22+CCT!K22-CCT!L22+CEPLAN!K22-CEPLAN!L22+CAV!K22-CAV!L22+CESMO!K22-CESMO!L22+CEO!K22-CEO!L22</f>
        <v>0</v>
      </c>
      <c r="M22" s="19">
        <f t="shared" si="0"/>
        <v>3600</v>
      </c>
      <c r="N22" s="30">
        <f t="shared" si="1"/>
        <v>55584</v>
      </c>
      <c r="O22" s="30">
        <f t="shared" si="2"/>
        <v>0</v>
      </c>
    </row>
    <row r="23" spans="1:15" ht="30.1" customHeight="1" x14ac:dyDescent="0.25">
      <c r="A23" s="161"/>
      <c r="B23" s="149"/>
      <c r="C23" s="150"/>
      <c r="D23" s="109">
        <v>26</v>
      </c>
      <c r="E23" s="149"/>
      <c r="F23" s="95" t="s">
        <v>22</v>
      </c>
      <c r="G23" s="96" t="s">
        <v>30</v>
      </c>
      <c r="H23" s="96" t="s">
        <v>18</v>
      </c>
      <c r="I23" s="96" t="s">
        <v>14</v>
      </c>
      <c r="J23" s="104">
        <v>2650</v>
      </c>
      <c r="K23" s="29">
        <f>'REITORIA-PROEX'!K23+'REITORIA-SETRAN'!K23+ESAG!K23+CEART!K23+CEAD!K23+FAED!K23+CEFID!K23+CERES!K23+CESFI!K23+CEAVI!K23+CCT!K23+CEPLAN!K23+CAV!K23+CESMO!K23+CEO!K23</f>
        <v>36</v>
      </c>
      <c r="L23" s="38">
        <f>'REITORIA-PROEX'!K23-'REITORIA-PROEX'!L23+'REITORIA-SETRAN'!K23-'REITORIA-SETRAN'!L23+ESAG!K23-ESAG!L23+CEART!K23-CEART!L23+CEAD!K23-CEAD!L23+FAED!K23-FAED!L23+CEFID!K23-CEFID!L23+CERES!K23-CERES!L23+CESFI!K23-CESFI!L23+CEAVI!K23-CEAVI!L23+CCT!K23-CCT!L23+CEPLAN!K23-CEPLAN!L23+CAV!K23-CAV!L23+CESMO!K23-CESMO!L23+CEO!K23-CEO!L23</f>
        <v>0</v>
      </c>
      <c r="M23" s="19">
        <f t="shared" si="0"/>
        <v>36</v>
      </c>
      <c r="N23" s="30">
        <f t="shared" si="1"/>
        <v>95400</v>
      </c>
      <c r="O23" s="30">
        <f t="shared" si="2"/>
        <v>0</v>
      </c>
    </row>
    <row r="24" spans="1:15" ht="30.1" customHeight="1" x14ac:dyDescent="0.25">
      <c r="A24" s="159" t="s">
        <v>26</v>
      </c>
      <c r="B24" s="146" t="s">
        <v>47</v>
      </c>
      <c r="C24" s="148">
        <v>14</v>
      </c>
      <c r="D24" s="108">
        <v>27</v>
      </c>
      <c r="E24" s="146" t="s">
        <v>15</v>
      </c>
      <c r="F24" s="69" t="s">
        <v>22</v>
      </c>
      <c r="G24" s="70" t="s">
        <v>29</v>
      </c>
      <c r="H24" s="70" t="s">
        <v>12</v>
      </c>
      <c r="I24" s="70" t="s">
        <v>14</v>
      </c>
      <c r="J24" s="101">
        <v>3.75</v>
      </c>
      <c r="K24" s="29">
        <f>'REITORIA-PROEX'!K24+'REITORIA-SETRAN'!K24+ESAG!K24+CEART!K24+CEAD!K24+FAED!K24+CEFID!K24+CERES!K24+CESFI!K24+CEAVI!K24+CCT!K24+CEPLAN!K24+CAV!K24+CESMO!K24+CEO!K24</f>
        <v>25000</v>
      </c>
      <c r="L24" s="38">
        <f>'REITORIA-PROEX'!K24-'REITORIA-PROEX'!L24+'REITORIA-SETRAN'!K24-'REITORIA-SETRAN'!L24+ESAG!K24-ESAG!L24+CEART!K24-CEART!L24+CEAD!K24-CEAD!L24+FAED!K24-FAED!L24+CEFID!K24-CEFID!L24+CERES!K24-CERES!L24+CESFI!K24-CESFI!L24+CEAVI!K24-CEAVI!L24+CCT!K24-CCT!L24+CEPLAN!K24-CEPLAN!L24+CAV!K24-CAV!L24+CESMO!K24-CESMO!L24+CEO!K24-CEO!L24</f>
        <v>0</v>
      </c>
      <c r="M24" s="19">
        <f t="shared" si="0"/>
        <v>25000</v>
      </c>
      <c r="N24" s="30">
        <f t="shared" si="1"/>
        <v>93750</v>
      </c>
      <c r="O24" s="30">
        <f t="shared" si="2"/>
        <v>0</v>
      </c>
    </row>
    <row r="25" spans="1:15" ht="30.1" customHeight="1" x14ac:dyDescent="0.25">
      <c r="A25" s="160"/>
      <c r="B25" s="146"/>
      <c r="C25" s="148"/>
      <c r="D25" s="108">
        <v>28</v>
      </c>
      <c r="E25" s="146"/>
      <c r="F25" s="69" t="s">
        <v>22</v>
      </c>
      <c r="G25" s="70" t="s">
        <v>30</v>
      </c>
      <c r="H25" s="70" t="s">
        <v>18</v>
      </c>
      <c r="I25" s="70" t="s">
        <v>14</v>
      </c>
      <c r="J25" s="101">
        <v>115</v>
      </c>
      <c r="K25" s="29">
        <f>'REITORIA-PROEX'!K25+'REITORIA-SETRAN'!K25+ESAG!K25+CEART!K25+CEAD!K25+FAED!K25+CEFID!K25+CERES!K25+CESFI!K25+CEAVI!K25+CCT!K25+CEPLAN!K25+CAV!K25+CESMO!K25+CEO!K25</f>
        <v>10</v>
      </c>
      <c r="L25" s="38">
        <f>'REITORIA-PROEX'!K25-'REITORIA-PROEX'!L25+'REITORIA-SETRAN'!K25-'REITORIA-SETRAN'!L25+ESAG!K25-ESAG!L25+CEART!K25-CEART!L25+CEAD!K25-CEAD!L25+FAED!K25-FAED!L25+CEFID!K25-CEFID!L25+CERES!K25-CERES!L25+CESFI!K25-CESFI!L25+CEAVI!K25-CEAVI!L25+CCT!K25-CCT!L25+CEPLAN!K25-CEPLAN!L25+CAV!K25-CAV!L25+CESMO!K25-CESMO!L25+CEO!K25-CEO!L25</f>
        <v>0</v>
      </c>
      <c r="M25" s="19">
        <f t="shared" si="0"/>
        <v>10</v>
      </c>
      <c r="N25" s="30">
        <f t="shared" si="1"/>
        <v>1150</v>
      </c>
      <c r="O25" s="30">
        <f t="shared" si="2"/>
        <v>0</v>
      </c>
    </row>
    <row r="26" spans="1:15" ht="30.1" customHeight="1" x14ac:dyDescent="0.25">
      <c r="A26" s="160"/>
      <c r="B26" s="149" t="s">
        <v>28</v>
      </c>
      <c r="C26" s="150">
        <v>15</v>
      </c>
      <c r="D26" s="109">
        <v>29</v>
      </c>
      <c r="E26" s="149" t="s">
        <v>16</v>
      </c>
      <c r="F26" s="95" t="s">
        <v>22</v>
      </c>
      <c r="G26" s="96" t="s">
        <v>29</v>
      </c>
      <c r="H26" s="96" t="s">
        <v>12</v>
      </c>
      <c r="I26" s="96" t="s">
        <v>14</v>
      </c>
      <c r="J26" s="104">
        <v>5.9</v>
      </c>
      <c r="K26" s="29">
        <f>'REITORIA-PROEX'!K26+'REITORIA-SETRAN'!K26+ESAG!K26+CEART!K26+CEAD!K26+FAED!K26+CEFID!K26+CERES!K26+CESFI!K26+CEAVI!K26+CCT!K26+CEPLAN!K26+CAV!K26+CESMO!K26+CEO!K26</f>
        <v>30000</v>
      </c>
      <c r="L26" s="38">
        <f>'REITORIA-PROEX'!K26-'REITORIA-PROEX'!L26+'REITORIA-SETRAN'!K26-'REITORIA-SETRAN'!L26+ESAG!K26-ESAG!L26+CEART!K26-CEART!L26+CEAD!K26-CEAD!L26+FAED!K26-FAED!L26+CEFID!K26-CEFID!L26+CERES!K26-CERES!L26+CESFI!K26-CESFI!L26+CEAVI!K26-CEAVI!L26+CCT!K26-CCT!L26+CEPLAN!K26-CEPLAN!L26+CAV!K26-CAV!L26+CESMO!K26-CESMO!L26+CEO!K26-CEO!L26</f>
        <v>0</v>
      </c>
      <c r="M26" s="19">
        <f t="shared" si="0"/>
        <v>30000</v>
      </c>
      <c r="N26" s="30">
        <f t="shared" si="1"/>
        <v>177000</v>
      </c>
      <c r="O26" s="30">
        <f t="shared" si="2"/>
        <v>0</v>
      </c>
    </row>
    <row r="27" spans="1:15" ht="30.1" customHeight="1" x14ac:dyDescent="0.25">
      <c r="A27" s="160"/>
      <c r="B27" s="149"/>
      <c r="C27" s="150"/>
      <c r="D27" s="109">
        <v>30</v>
      </c>
      <c r="E27" s="149"/>
      <c r="F27" s="95" t="s">
        <v>22</v>
      </c>
      <c r="G27" s="96" t="s">
        <v>30</v>
      </c>
      <c r="H27" s="96" t="s">
        <v>18</v>
      </c>
      <c r="I27" s="96" t="s">
        <v>14</v>
      </c>
      <c r="J27" s="104">
        <v>600</v>
      </c>
      <c r="K27" s="29">
        <f>'REITORIA-PROEX'!K27+'REITORIA-SETRAN'!K27+ESAG!K27+CEART!K27+CEAD!K27+FAED!K27+CEFID!K27+CERES!K27+CESFI!K27+CEAVI!K27+CCT!K27+CEPLAN!K27+CAV!K27+CESMO!K27+CEO!K27</f>
        <v>30</v>
      </c>
      <c r="L27" s="38">
        <f>'REITORIA-PROEX'!K27-'REITORIA-PROEX'!L27+'REITORIA-SETRAN'!K27-'REITORIA-SETRAN'!L27+ESAG!K27-ESAG!L27+CEART!K27-CEART!L27+CEAD!K27-CEAD!L27+FAED!K27-FAED!L27+CEFID!K27-CEFID!L27+CERES!K27-CERES!L27+CESFI!K27-CESFI!L27+CEAVI!K27-CEAVI!L27+CCT!K27-CCT!L27+CEPLAN!K27-CEPLAN!L27+CAV!K27-CAV!L27+CESMO!K27-CESMO!L27+CEO!K27-CEO!L27</f>
        <v>0</v>
      </c>
      <c r="M27" s="19">
        <f t="shared" si="0"/>
        <v>30</v>
      </c>
      <c r="N27" s="30">
        <f t="shared" si="1"/>
        <v>18000</v>
      </c>
      <c r="O27" s="30">
        <f t="shared" si="2"/>
        <v>0</v>
      </c>
    </row>
    <row r="28" spans="1:15" ht="30.1" customHeight="1" x14ac:dyDescent="0.25">
      <c r="A28" s="160"/>
      <c r="B28" s="146" t="s">
        <v>28</v>
      </c>
      <c r="C28" s="148">
        <v>16</v>
      </c>
      <c r="D28" s="108">
        <v>31</v>
      </c>
      <c r="E28" s="146" t="s">
        <v>17</v>
      </c>
      <c r="F28" s="69" t="s">
        <v>22</v>
      </c>
      <c r="G28" s="70" t="s">
        <v>29</v>
      </c>
      <c r="H28" s="70" t="s">
        <v>12</v>
      </c>
      <c r="I28" s="70" t="s">
        <v>14</v>
      </c>
      <c r="J28" s="101">
        <v>11.44</v>
      </c>
      <c r="K28" s="29">
        <f>'REITORIA-PROEX'!K28+'REITORIA-SETRAN'!K28+ESAG!K28+CEART!K28+CEAD!K28+FAED!K28+CEFID!K28+CERES!K28+CESFI!K28+CEAVI!K28+CCT!K28+CEPLAN!K28+CAV!K28+CESMO!K28+CEO!K28</f>
        <v>25000</v>
      </c>
      <c r="L28" s="38">
        <f>'REITORIA-PROEX'!K28-'REITORIA-PROEX'!L28+'REITORIA-SETRAN'!K28-'REITORIA-SETRAN'!L28+ESAG!K28-ESAG!L28+CEART!K28-CEART!L28+CEAD!K28-CEAD!L28+FAED!K28-FAED!L28+CEFID!K28-CEFID!L28+CERES!K28-CERES!L28+CESFI!K28-CESFI!L28+CEAVI!K28-CEAVI!L28+CCT!K28-CCT!L28+CEPLAN!K28-CEPLAN!L28+CAV!K28-CAV!L28+CESMO!K28-CESMO!L28+CEO!K28-CEO!L28</f>
        <v>0</v>
      </c>
      <c r="M28" s="19">
        <f t="shared" si="0"/>
        <v>25000</v>
      </c>
      <c r="N28" s="30">
        <f t="shared" si="1"/>
        <v>286000</v>
      </c>
      <c r="O28" s="30">
        <f t="shared" si="2"/>
        <v>0</v>
      </c>
    </row>
    <row r="29" spans="1:15" ht="30.1" customHeight="1" x14ac:dyDescent="0.25">
      <c r="A29" s="160"/>
      <c r="B29" s="146"/>
      <c r="C29" s="148"/>
      <c r="D29" s="108">
        <v>32</v>
      </c>
      <c r="E29" s="146"/>
      <c r="F29" s="69" t="s">
        <v>22</v>
      </c>
      <c r="G29" s="70" t="s">
        <v>30</v>
      </c>
      <c r="H29" s="70" t="s">
        <v>18</v>
      </c>
      <c r="I29" s="70" t="s">
        <v>14</v>
      </c>
      <c r="J29" s="101">
        <v>800</v>
      </c>
      <c r="K29" s="29">
        <f>'REITORIA-PROEX'!K29+'REITORIA-SETRAN'!K29+ESAG!K29+CEART!K29+CEAD!K29+FAED!K29+CEFID!K29+CERES!K29+CESFI!K29+CEAVI!K29+CCT!K29+CEPLAN!K29+CAV!K29+CESMO!K29+CEO!K29</f>
        <v>10</v>
      </c>
      <c r="L29" s="38">
        <f>'REITORIA-PROEX'!K29-'REITORIA-PROEX'!L29+'REITORIA-SETRAN'!K29-'REITORIA-SETRAN'!L29+ESAG!K29-ESAG!L29+CEART!K29-CEART!L29+CEAD!K29-CEAD!L29+FAED!K29-FAED!L29+CEFID!K29-CEFID!L29+CERES!K29-CERES!L29+CESFI!K29-CESFI!L29+CEAVI!K29-CEAVI!L29+CCT!K29-CCT!L29+CEPLAN!K29-CEPLAN!L29+CAV!K29-CAV!L29+CESMO!K29-CESMO!L29+CEO!K29-CEO!L29</f>
        <v>0</v>
      </c>
      <c r="M29" s="19">
        <f t="shared" si="0"/>
        <v>10</v>
      </c>
      <c r="N29" s="30">
        <f t="shared" si="1"/>
        <v>8000</v>
      </c>
      <c r="O29" s="30">
        <f t="shared" si="2"/>
        <v>0</v>
      </c>
    </row>
    <row r="30" spans="1:15" ht="30.1" customHeight="1" x14ac:dyDescent="0.25">
      <c r="A30" s="160"/>
      <c r="B30" s="149" t="s">
        <v>48</v>
      </c>
      <c r="C30" s="150">
        <v>17</v>
      </c>
      <c r="D30" s="109">
        <v>33</v>
      </c>
      <c r="E30" s="149" t="s">
        <v>13</v>
      </c>
      <c r="F30" s="95" t="s">
        <v>22</v>
      </c>
      <c r="G30" s="96" t="s">
        <v>29</v>
      </c>
      <c r="H30" s="96" t="s">
        <v>12</v>
      </c>
      <c r="I30" s="96" t="s">
        <v>14</v>
      </c>
      <c r="J30" s="104">
        <v>10.25</v>
      </c>
      <c r="K30" s="29">
        <f>'REITORIA-PROEX'!K30+'REITORIA-SETRAN'!K30+ESAG!K30+CEART!K30+CEAD!K30+FAED!K30+CEFID!K30+CERES!K30+CESFI!K30+CEAVI!K30+CCT!K30+CEPLAN!K30+CAV!K30+CESMO!K30+CEO!K30</f>
        <v>25000</v>
      </c>
      <c r="L30" s="38">
        <f>'REITORIA-PROEX'!K30-'REITORIA-PROEX'!L30+'REITORIA-SETRAN'!K30-'REITORIA-SETRAN'!L30+ESAG!K30-ESAG!L30+CEART!K30-CEART!L30+CEAD!K30-CEAD!L30+FAED!K30-FAED!L30+CEFID!K30-CEFID!L30+CERES!K30-CERES!L30+CESFI!K30-CESFI!L30+CEAVI!K30-CEAVI!L30+CCT!K30-CCT!L30+CEPLAN!K30-CEPLAN!L30+CAV!K30-CAV!L30+CESMO!K30-CESMO!L30+CEO!K30-CEO!L30</f>
        <v>0</v>
      </c>
      <c r="M30" s="19">
        <f t="shared" si="0"/>
        <v>25000</v>
      </c>
      <c r="N30" s="30">
        <f t="shared" si="1"/>
        <v>256250</v>
      </c>
      <c r="O30" s="30">
        <f t="shared" si="2"/>
        <v>0</v>
      </c>
    </row>
    <row r="31" spans="1:15" ht="30.1" customHeight="1" x14ac:dyDescent="0.25">
      <c r="A31" s="161"/>
      <c r="B31" s="149"/>
      <c r="C31" s="150"/>
      <c r="D31" s="109">
        <v>34</v>
      </c>
      <c r="E31" s="149"/>
      <c r="F31" s="95" t="s">
        <v>22</v>
      </c>
      <c r="G31" s="96" t="s">
        <v>30</v>
      </c>
      <c r="H31" s="96" t="s">
        <v>18</v>
      </c>
      <c r="I31" s="96" t="s">
        <v>14</v>
      </c>
      <c r="J31" s="104">
        <v>750</v>
      </c>
      <c r="K31" s="29">
        <f>'REITORIA-PROEX'!K31+'REITORIA-SETRAN'!K31+ESAG!K31+CEART!K31+CEAD!K31+FAED!K31+CEFID!K31+CERES!K31+CESFI!K31+CEAVI!K31+CCT!K31+CEPLAN!K31+CAV!K31+CESMO!K31+CEO!K31</f>
        <v>25</v>
      </c>
      <c r="L31" s="38">
        <f>'REITORIA-PROEX'!K31-'REITORIA-PROEX'!L31+'REITORIA-SETRAN'!K31-'REITORIA-SETRAN'!L31+ESAG!K31-ESAG!L31+CEART!K31-CEART!L31+CEAD!K31-CEAD!L31+FAED!K31-FAED!L31+CEFID!K31-CEFID!L31+CERES!K31-CERES!L31+CESFI!K31-CESFI!L31+CEAVI!K31-CEAVI!L31+CCT!K31-CCT!L31+CEPLAN!K31-CEPLAN!L31+CAV!K31-CAV!L31+CESMO!K31-CESMO!L31+CEO!K31-CEO!L31</f>
        <v>0</v>
      </c>
      <c r="M31" s="19">
        <f t="shared" si="0"/>
        <v>25</v>
      </c>
      <c r="N31" s="30">
        <f t="shared" si="1"/>
        <v>18750</v>
      </c>
      <c r="O31" s="30">
        <f t="shared" si="2"/>
        <v>0</v>
      </c>
    </row>
    <row r="32" spans="1:15" ht="30.1" customHeight="1" x14ac:dyDescent="0.25">
      <c r="A32" s="159" t="s">
        <v>35</v>
      </c>
      <c r="B32" s="146" t="s">
        <v>49</v>
      </c>
      <c r="C32" s="148">
        <v>18</v>
      </c>
      <c r="D32" s="108">
        <v>35</v>
      </c>
      <c r="E32" s="146" t="s">
        <v>15</v>
      </c>
      <c r="F32" s="69" t="s">
        <v>22</v>
      </c>
      <c r="G32" s="70" t="s">
        <v>29</v>
      </c>
      <c r="H32" s="70" t="s">
        <v>12</v>
      </c>
      <c r="I32" s="70" t="s">
        <v>14</v>
      </c>
      <c r="J32" s="101">
        <v>9.19</v>
      </c>
      <c r="K32" s="29">
        <f>'REITORIA-PROEX'!K32+'REITORIA-SETRAN'!K32+ESAG!K32+CEART!K32+CEAD!K32+FAED!K32+CEFID!K32+CERES!K32+CESFI!K32+CEAVI!K32+CCT!K32+CEPLAN!K32+CAV!K32+CESMO!K32+CEO!K32</f>
        <v>1000</v>
      </c>
      <c r="L32" s="38">
        <f>'REITORIA-PROEX'!K32-'REITORIA-PROEX'!L32+'REITORIA-SETRAN'!K32-'REITORIA-SETRAN'!L32+ESAG!K32-ESAG!L32+CEART!K32-CEART!L32+CEAD!K32-CEAD!L32+FAED!K32-FAED!L32+CEFID!K32-CEFID!L32+CERES!K32-CERES!L32+CESFI!K32-CESFI!L32+CEAVI!K32-CEAVI!L32+CCT!K32-CCT!L32+CEPLAN!K32-CEPLAN!L32+CAV!K32-CAV!L32+CESMO!K32-CESMO!L32+CEO!K32-CEO!L32</f>
        <v>0</v>
      </c>
      <c r="M32" s="19">
        <f t="shared" si="0"/>
        <v>1000</v>
      </c>
      <c r="N32" s="30">
        <f t="shared" si="1"/>
        <v>9190</v>
      </c>
      <c r="O32" s="30">
        <f t="shared" si="2"/>
        <v>0</v>
      </c>
    </row>
    <row r="33" spans="1:15" ht="30.1" customHeight="1" x14ac:dyDescent="0.25">
      <c r="A33" s="160"/>
      <c r="B33" s="146"/>
      <c r="C33" s="148"/>
      <c r="D33" s="108">
        <v>36</v>
      </c>
      <c r="E33" s="146"/>
      <c r="F33" s="69" t="s">
        <v>22</v>
      </c>
      <c r="G33" s="70" t="s">
        <v>30</v>
      </c>
      <c r="H33" s="70" t="s">
        <v>18</v>
      </c>
      <c r="I33" s="70" t="s">
        <v>14</v>
      </c>
      <c r="J33" s="101">
        <v>1698.99</v>
      </c>
      <c r="K33" s="29">
        <f>'REITORIA-PROEX'!K33+'REITORIA-SETRAN'!K33+ESAG!K33+CEART!K33+CEAD!K33+FAED!K33+CEFID!K33+CERES!K33+CESFI!K33+CEAVI!K33+CCT!K33+CEPLAN!K33+CAV!K33+CESMO!K33+CEO!K33</f>
        <v>6</v>
      </c>
      <c r="L33" s="38">
        <f>'REITORIA-PROEX'!K33-'REITORIA-PROEX'!L33+'REITORIA-SETRAN'!K33-'REITORIA-SETRAN'!L33+ESAG!K33-ESAG!L33+CEART!K33-CEART!L33+CEAD!K33-CEAD!L33+FAED!K33-FAED!L33+CEFID!K33-CEFID!L33+CERES!K33-CERES!L33+CESFI!K33-CESFI!L33+CEAVI!K33-CEAVI!L33+CCT!K33-CCT!L33+CEPLAN!K33-CEPLAN!L33+CAV!K33-CAV!L33+CESMO!K33-CESMO!L33+CEO!K33-CEO!L33</f>
        <v>0</v>
      </c>
      <c r="M33" s="19">
        <f t="shared" si="0"/>
        <v>6</v>
      </c>
      <c r="N33" s="30">
        <f t="shared" si="1"/>
        <v>10193.94</v>
      </c>
      <c r="O33" s="30">
        <f t="shared" si="2"/>
        <v>0</v>
      </c>
    </row>
    <row r="34" spans="1:15" ht="30.1" customHeight="1" x14ac:dyDescent="0.25">
      <c r="A34" s="160"/>
      <c r="B34" s="149" t="s">
        <v>48</v>
      </c>
      <c r="C34" s="150">
        <v>19</v>
      </c>
      <c r="D34" s="109">
        <v>37</v>
      </c>
      <c r="E34" s="149" t="s">
        <v>17</v>
      </c>
      <c r="F34" s="95" t="s">
        <v>22</v>
      </c>
      <c r="G34" s="96" t="s">
        <v>29</v>
      </c>
      <c r="H34" s="96" t="s">
        <v>12</v>
      </c>
      <c r="I34" s="96" t="s">
        <v>14</v>
      </c>
      <c r="J34" s="104">
        <v>15.2</v>
      </c>
      <c r="K34" s="29">
        <f>'REITORIA-PROEX'!K34+'REITORIA-SETRAN'!K34+ESAG!K34+CEART!K34+CEAD!K34+FAED!K34+CEFID!K34+CERES!K34+CESFI!K34+CEAVI!K34+CCT!K34+CEPLAN!K34+CAV!K34+CESMO!K34+CEO!K34</f>
        <v>2500</v>
      </c>
      <c r="L34" s="38">
        <f>'REITORIA-PROEX'!K34-'REITORIA-PROEX'!L34+'REITORIA-SETRAN'!K34-'REITORIA-SETRAN'!L34+ESAG!K34-ESAG!L34+CEART!K34-CEART!L34+CEAD!K34-CEAD!L34+FAED!K34-FAED!L34+CEFID!K34-CEFID!L34+CERES!K34-CERES!L34+CESFI!K34-CESFI!L34+CEAVI!K34-CEAVI!L34+CCT!K34-CCT!L34+CEPLAN!K34-CEPLAN!L34+CAV!K34-CAV!L34+CESMO!K34-CESMO!L34+CEO!K34-CEO!L34</f>
        <v>0</v>
      </c>
      <c r="M34" s="19">
        <f t="shared" si="0"/>
        <v>2500</v>
      </c>
      <c r="N34" s="30">
        <f t="shared" si="1"/>
        <v>38000</v>
      </c>
      <c r="O34" s="30">
        <f t="shared" si="2"/>
        <v>0</v>
      </c>
    </row>
    <row r="35" spans="1:15" ht="30.1" customHeight="1" x14ac:dyDescent="0.25">
      <c r="A35" s="161"/>
      <c r="B35" s="149"/>
      <c r="C35" s="163"/>
      <c r="D35" s="109">
        <v>38</v>
      </c>
      <c r="E35" s="149"/>
      <c r="F35" s="95" t="s">
        <v>22</v>
      </c>
      <c r="G35" s="96" t="s">
        <v>30</v>
      </c>
      <c r="H35" s="96" t="s">
        <v>18</v>
      </c>
      <c r="I35" s="96" t="s">
        <v>14</v>
      </c>
      <c r="J35" s="104">
        <v>1000</v>
      </c>
      <c r="K35" s="29">
        <f>'REITORIA-PROEX'!K35+'REITORIA-SETRAN'!K35+ESAG!K35+CEART!K35+CEAD!K35+FAED!K35+CEFID!K35+CERES!K35+CESFI!K35+CEAVI!K35+CCT!K35+CEPLAN!K35+CAV!K35+CESMO!K35+CEO!K35</f>
        <v>12</v>
      </c>
      <c r="L35" s="38">
        <f>'REITORIA-PROEX'!K35-'REITORIA-PROEX'!L35+'REITORIA-SETRAN'!K35-'REITORIA-SETRAN'!L35+ESAG!K35-ESAG!L35+CEART!K35-CEART!L35+CEAD!K35-CEAD!L35+FAED!K35-FAED!L35+CEFID!K35-CEFID!L35+CERES!K35-CERES!L35+CESFI!K35-CESFI!L35+CEAVI!K35-CEAVI!L35+CCT!K35-CCT!L35+CEPLAN!K35-CEPLAN!L35+CAV!K35-CAV!L35+CESMO!K35-CESMO!L35+CEO!K35-CEO!L35</f>
        <v>0</v>
      </c>
      <c r="M35" s="19">
        <f t="shared" si="0"/>
        <v>12</v>
      </c>
      <c r="N35" s="30">
        <f t="shared" si="1"/>
        <v>12000</v>
      </c>
      <c r="O35" s="30">
        <f t="shared" si="2"/>
        <v>0</v>
      </c>
    </row>
    <row r="36" spans="1:15" ht="30.1" customHeight="1" x14ac:dyDescent="0.25">
      <c r="A36" s="156" t="s">
        <v>50</v>
      </c>
      <c r="B36" s="125" t="s">
        <v>51</v>
      </c>
      <c r="C36" s="140">
        <v>20</v>
      </c>
      <c r="D36" s="105">
        <v>39</v>
      </c>
      <c r="E36" s="125" t="s">
        <v>15</v>
      </c>
      <c r="F36" s="77" t="s">
        <v>22</v>
      </c>
      <c r="G36" s="78" t="s">
        <v>29</v>
      </c>
      <c r="H36" s="78" t="s">
        <v>12</v>
      </c>
      <c r="I36" s="78" t="s">
        <v>14</v>
      </c>
      <c r="J36" s="75">
        <v>9.16</v>
      </c>
      <c r="K36" s="29">
        <f>'REITORIA-PROEX'!K36+'REITORIA-SETRAN'!K36+ESAG!K36+CEART!K36+CEAD!K36+FAED!K36+CEFID!K36+CERES!K36+CESFI!K36+CEAVI!K36+CCT!K36+CEPLAN!K36+CAV!K36+CESMO!K36+CEO!K36</f>
        <v>6000</v>
      </c>
      <c r="L36" s="38">
        <f>'REITORIA-PROEX'!K36-'REITORIA-PROEX'!L36+'REITORIA-SETRAN'!K36-'REITORIA-SETRAN'!L36+ESAG!K36-ESAG!L36+CEART!K36-CEART!L36+CEAD!K36-CEAD!L36+FAED!K36-FAED!L36+CEFID!K36-CEFID!L36+CERES!K36-CERES!L36+CESFI!K36-CESFI!L36+CEAVI!K36-CEAVI!L36+CCT!K36-CCT!L36+CEPLAN!K36-CEPLAN!L36+CAV!K36-CAV!L36+CESMO!K36-CESMO!L36+CEO!K36-CEO!L36</f>
        <v>0</v>
      </c>
      <c r="M36" s="19">
        <f t="shared" si="0"/>
        <v>6000</v>
      </c>
      <c r="N36" s="30">
        <f t="shared" si="1"/>
        <v>54960</v>
      </c>
      <c r="O36" s="30">
        <f t="shared" si="2"/>
        <v>0</v>
      </c>
    </row>
    <row r="37" spans="1:15" ht="30.1" customHeight="1" x14ac:dyDescent="0.25">
      <c r="A37" s="157"/>
      <c r="B37" s="125"/>
      <c r="C37" s="164"/>
      <c r="D37" s="105">
        <v>40</v>
      </c>
      <c r="E37" s="125"/>
      <c r="F37" s="77" t="s">
        <v>22</v>
      </c>
      <c r="G37" s="78" t="s">
        <v>30</v>
      </c>
      <c r="H37" s="78" t="s">
        <v>18</v>
      </c>
      <c r="I37" s="78" t="s">
        <v>14</v>
      </c>
      <c r="J37" s="75">
        <v>1700</v>
      </c>
      <c r="K37" s="29">
        <f>'REITORIA-PROEX'!K37+'REITORIA-SETRAN'!K37+ESAG!K37+CEART!K37+CEAD!K37+FAED!K37+CEFID!K37+CERES!K37+CESFI!K37+CEAVI!K37+CCT!K37+CEPLAN!K37+CAV!K37+CESMO!K37+CEO!K37</f>
        <v>20</v>
      </c>
      <c r="L37" s="38">
        <f>'REITORIA-PROEX'!K37-'REITORIA-PROEX'!L37+'REITORIA-SETRAN'!K37-'REITORIA-SETRAN'!L37+ESAG!K37-ESAG!L37+CEART!K37-CEART!L37+CEAD!K37-CEAD!L37+FAED!K37-FAED!L37+CEFID!K37-CEFID!L37+CERES!K37-CERES!L37+CESFI!K37-CESFI!L37+CEAVI!K37-CEAVI!L37+CCT!K37-CCT!L37+CEPLAN!K37-CEPLAN!L37+CAV!K37-CAV!L37+CESMO!K37-CESMO!L37+CEO!K37-CEO!L37</f>
        <v>0</v>
      </c>
      <c r="M37" s="19">
        <f t="shared" si="0"/>
        <v>20</v>
      </c>
      <c r="N37" s="30">
        <f t="shared" si="1"/>
        <v>34000</v>
      </c>
      <c r="O37" s="30">
        <f t="shared" si="2"/>
        <v>0</v>
      </c>
    </row>
    <row r="38" spans="1:15" ht="30.1" customHeight="1" x14ac:dyDescent="0.25">
      <c r="A38" s="157"/>
      <c r="B38" s="153" t="s">
        <v>51</v>
      </c>
      <c r="C38" s="154">
        <v>21</v>
      </c>
      <c r="D38" s="106">
        <v>41</v>
      </c>
      <c r="E38" s="153" t="s">
        <v>16</v>
      </c>
      <c r="F38" s="91" t="s">
        <v>22</v>
      </c>
      <c r="G38" s="92" t="s">
        <v>29</v>
      </c>
      <c r="H38" s="92" t="s">
        <v>12</v>
      </c>
      <c r="I38" s="92" t="s">
        <v>14</v>
      </c>
      <c r="J38" s="93">
        <v>13.05</v>
      </c>
      <c r="K38" s="29">
        <f>'REITORIA-PROEX'!K38+'REITORIA-SETRAN'!K38+ESAG!K38+CEART!K38+CEAD!K38+FAED!K38+CEFID!K38+CERES!K38+CESFI!K38+CEAVI!K38+CCT!K38+CEPLAN!K38+CAV!K38+CESMO!K38+CEO!K38</f>
        <v>4000</v>
      </c>
      <c r="L38" s="38">
        <f>'REITORIA-PROEX'!K38-'REITORIA-PROEX'!L38+'REITORIA-SETRAN'!K38-'REITORIA-SETRAN'!L38+ESAG!K38-ESAG!L38+CEART!K38-CEART!L38+CEAD!K38-CEAD!L38+FAED!K38-FAED!L38+CEFID!K38-CEFID!L38+CERES!K38-CERES!L38+CESFI!K38-CESFI!L38+CEAVI!K38-CEAVI!L38+CCT!K38-CCT!L38+CEPLAN!K38-CEPLAN!L38+CAV!K38-CAV!L38+CESMO!K38-CESMO!L38+CEO!K38-CEO!L38</f>
        <v>0</v>
      </c>
      <c r="M38" s="19">
        <f t="shared" si="0"/>
        <v>4000</v>
      </c>
      <c r="N38" s="30">
        <f t="shared" si="1"/>
        <v>52200</v>
      </c>
      <c r="O38" s="30">
        <f t="shared" si="2"/>
        <v>0</v>
      </c>
    </row>
    <row r="39" spans="1:15" ht="30.1" customHeight="1" x14ac:dyDescent="0.25">
      <c r="A39" s="157"/>
      <c r="B39" s="153"/>
      <c r="C39" s="162"/>
      <c r="D39" s="106">
        <v>42</v>
      </c>
      <c r="E39" s="153"/>
      <c r="F39" s="91" t="s">
        <v>22</v>
      </c>
      <c r="G39" s="92" t="s">
        <v>30</v>
      </c>
      <c r="H39" s="92" t="s">
        <v>18</v>
      </c>
      <c r="I39" s="92" t="s">
        <v>14</v>
      </c>
      <c r="J39" s="93">
        <v>2100</v>
      </c>
      <c r="K39" s="29">
        <f>'REITORIA-PROEX'!K39+'REITORIA-SETRAN'!K39+ESAG!K39+CEART!K39+CEAD!K39+FAED!K39+CEFID!K39+CERES!K39+CESFI!K39+CEAVI!K39+CCT!K39+CEPLAN!K39+CAV!K39+CESMO!K39+CEO!K39</f>
        <v>10</v>
      </c>
      <c r="L39" s="38">
        <f>'REITORIA-PROEX'!K39-'REITORIA-PROEX'!L39+'REITORIA-SETRAN'!K39-'REITORIA-SETRAN'!L39+ESAG!K39-ESAG!L39+CEART!K39-CEART!L39+CEAD!K39-CEAD!L39+FAED!K39-FAED!L39+CEFID!K39-CEFID!L39+CERES!K39-CERES!L39+CESFI!K39-CESFI!L39+CEAVI!K39-CEAVI!L39+CCT!K39-CCT!L39+CEPLAN!K39-CEPLAN!L39+CAV!K39-CAV!L39+CESMO!K39-CESMO!L39+CEO!K39-CEO!L39</f>
        <v>0</v>
      </c>
      <c r="M39" s="19">
        <f t="shared" si="0"/>
        <v>10</v>
      </c>
      <c r="N39" s="30">
        <f t="shared" si="1"/>
        <v>21000</v>
      </c>
      <c r="O39" s="30">
        <f t="shared" si="2"/>
        <v>0</v>
      </c>
    </row>
    <row r="40" spans="1:15" ht="30.1" customHeight="1" x14ac:dyDescent="0.25">
      <c r="A40" s="157"/>
      <c r="B40" s="125" t="s">
        <v>28</v>
      </c>
      <c r="C40" s="140">
        <v>22</v>
      </c>
      <c r="D40" s="105">
        <v>43</v>
      </c>
      <c r="E40" s="125" t="s">
        <v>17</v>
      </c>
      <c r="F40" s="77" t="s">
        <v>22</v>
      </c>
      <c r="G40" s="78" t="s">
        <v>29</v>
      </c>
      <c r="H40" s="78" t="s">
        <v>12</v>
      </c>
      <c r="I40" s="78" t="s">
        <v>14</v>
      </c>
      <c r="J40" s="75">
        <v>17.420000000000002</v>
      </c>
      <c r="K40" s="29">
        <f>'REITORIA-PROEX'!K40+'REITORIA-SETRAN'!K40+ESAG!K40+CEART!K40+CEAD!K40+FAED!K40+CEFID!K40+CERES!K40+CESFI!K40+CEAVI!K40+CCT!K40+CEPLAN!K40+CAV!K40+CESMO!K40+CEO!K40</f>
        <v>7000</v>
      </c>
      <c r="L40" s="38">
        <f>'REITORIA-PROEX'!K40-'REITORIA-PROEX'!L40+'REITORIA-SETRAN'!K40-'REITORIA-SETRAN'!L40+ESAG!K40-ESAG!L40+CEART!K40-CEART!L40+CEAD!K40-CEAD!L40+FAED!K40-FAED!L40+CEFID!K40-CEFID!L40+CERES!K40-CERES!L40+CESFI!K40-CESFI!L40+CEAVI!K40-CEAVI!L40+CCT!K40-CCT!L40+CEPLAN!K40-CEPLAN!L40+CAV!K40-CAV!L40+CESMO!K40-CESMO!L40+CEO!K40-CEO!L40</f>
        <v>0</v>
      </c>
      <c r="M40" s="19">
        <f t="shared" si="0"/>
        <v>7000</v>
      </c>
      <c r="N40" s="30">
        <f t="shared" si="1"/>
        <v>121940.00000000001</v>
      </c>
      <c r="O40" s="30">
        <f t="shared" si="2"/>
        <v>0</v>
      </c>
    </row>
    <row r="41" spans="1:15" ht="30.1" customHeight="1" x14ac:dyDescent="0.25">
      <c r="A41" s="157"/>
      <c r="B41" s="125"/>
      <c r="C41" s="164"/>
      <c r="D41" s="105">
        <v>44</v>
      </c>
      <c r="E41" s="125"/>
      <c r="F41" s="77" t="s">
        <v>22</v>
      </c>
      <c r="G41" s="78" t="s">
        <v>30</v>
      </c>
      <c r="H41" s="78" t="s">
        <v>18</v>
      </c>
      <c r="I41" s="78" t="s">
        <v>14</v>
      </c>
      <c r="J41" s="75">
        <v>1500</v>
      </c>
      <c r="K41" s="29">
        <f>'REITORIA-PROEX'!K41+'REITORIA-SETRAN'!K41+ESAG!K41+CEART!K41+CEAD!K41+FAED!K41+CEFID!K41+CERES!K41+CESFI!K41+CEAVI!K41+CCT!K41+CEPLAN!K41+CAV!K41+CESMO!K41+CEO!K41</f>
        <v>12</v>
      </c>
      <c r="L41" s="38">
        <f>'REITORIA-PROEX'!K41-'REITORIA-PROEX'!L41+'REITORIA-SETRAN'!K41-'REITORIA-SETRAN'!L41+ESAG!K41-ESAG!L41+CEART!K41-CEART!L41+CEAD!K41-CEAD!L41+FAED!K41-FAED!L41+CEFID!K41-CEFID!L41+CERES!K41-CERES!L41+CESFI!K41-CESFI!L41+CEAVI!K41-CEAVI!L41+CCT!K41-CCT!L41+CEPLAN!K41-CEPLAN!L41+CAV!K41-CAV!L41+CESMO!K41-CESMO!L41+CEO!K41-CEO!L41</f>
        <v>0</v>
      </c>
      <c r="M41" s="19">
        <f t="shared" si="0"/>
        <v>12</v>
      </c>
      <c r="N41" s="30">
        <f t="shared" si="1"/>
        <v>18000</v>
      </c>
      <c r="O41" s="30">
        <f t="shared" si="2"/>
        <v>0</v>
      </c>
    </row>
    <row r="42" spans="1:15" ht="30.1" customHeight="1" x14ac:dyDescent="0.25">
      <c r="A42" s="157"/>
      <c r="B42" s="153" t="s">
        <v>52</v>
      </c>
      <c r="C42" s="154">
        <v>23</v>
      </c>
      <c r="D42" s="106">
        <v>45</v>
      </c>
      <c r="E42" s="153" t="s">
        <v>13</v>
      </c>
      <c r="F42" s="91" t="s">
        <v>22</v>
      </c>
      <c r="G42" s="92" t="s">
        <v>29</v>
      </c>
      <c r="H42" s="92" t="s">
        <v>12</v>
      </c>
      <c r="I42" s="92" t="s">
        <v>14</v>
      </c>
      <c r="J42" s="93">
        <v>16.2</v>
      </c>
      <c r="K42" s="29">
        <f>'REITORIA-PROEX'!K42+'REITORIA-SETRAN'!K42+ESAG!K42+CEART!K42+CEAD!K42+FAED!K42+CEFID!K42+CERES!K42+CESFI!K42+CEAVI!K42+CCT!K42+CEPLAN!K42+CAV!K42+CESMO!K42+CEO!K42</f>
        <v>3000</v>
      </c>
      <c r="L42" s="38">
        <f>'REITORIA-PROEX'!K42-'REITORIA-PROEX'!L42+'REITORIA-SETRAN'!K42-'REITORIA-SETRAN'!L42+ESAG!K42-ESAG!L42+CEART!K42-CEART!L42+CEAD!K42-CEAD!L42+FAED!K42-FAED!L42+CEFID!K42-CEFID!L42+CERES!K42-CERES!L42+CESFI!K42-CESFI!L42+CEAVI!K42-CEAVI!L42+CCT!K42-CCT!L42+CEPLAN!K42-CEPLAN!L42+CAV!K42-CAV!L42+CESMO!K42-CESMO!L42+CEO!K42-CEO!L42</f>
        <v>0</v>
      </c>
      <c r="M42" s="19">
        <f t="shared" si="0"/>
        <v>3000</v>
      </c>
      <c r="N42" s="30">
        <f t="shared" si="1"/>
        <v>48600</v>
      </c>
      <c r="O42" s="30">
        <f t="shared" si="2"/>
        <v>0</v>
      </c>
    </row>
    <row r="43" spans="1:15" ht="30.1" customHeight="1" x14ac:dyDescent="0.25">
      <c r="A43" s="157"/>
      <c r="B43" s="153"/>
      <c r="C43" s="162"/>
      <c r="D43" s="106">
        <v>46</v>
      </c>
      <c r="E43" s="153"/>
      <c r="F43" s="91" t="s">
        <v>22</v>
      </c>
      <c r="G43" s="92" t="s">
        <v>30</v>
      </c>
      <c r="H43" s="92" t="s">
        <v>18</v>
      </c>
      <c r="I43" s="92" t="s">
        <v>14</v>
      </c>
      <c r="J43" s="93">
        <v>2648</v>
      </c>
      <c r="K43" s="29">
        <f>'REITORIA-PROEX'!K43+'REITORIA-SETRAN'!K43+ESAG!K43+CEART!K43+CEAD!K43+FAED!K43+CEFID!K43+CERES!K43+CESFI!K43+CEAVI!K43+CCT!K43+CEPLAN!K43+CAV!K43+CESMO!K43+CEO!K43</f>
        <v>10</v>
      </c>
      <c r="L43" s="38">
        <f>'REITORIA-PROEX'!K43-'REITORIA-PROEX'!L43+'REITORIA-SETRAN'!K43-'REITORIA-SETRAN'!L43+ESAG!K43-ESAG!L43+CEART!K43-CEART!L43+CEAD!K43-CEAD!L43+FAED!K43-FAED!L43+CEFID!K43-CEFID!L43+CERES!K43-CERES!L43+CESFI!K43-CESFI!L43+CEAVI!K43-CEAVI!L43+CCT!K43-CCT!L43+CEPLAN!K43-CEPLAN!L43+CAV!K43-CAV!L43+CESMO!K43-CESMO!L43+CEO!K43-CEO!L43</f>
        <v>0</v>
      </c>
      <c r="M43" s="19">
        <f t="shared" si="0"/>
        <v>10</v>
      </c>
      <c r="N43" s="30">
        <f t="shared" si="1"/>
        <v>26480</v>
      </c>
      <c r="O43" s="30">
        <f t="shared" si="2"/>
        <v>0</v>
      </c>
    </row>
    <row r="44" spans="1:15" ht="30.1" customHeight="1" x14ac:dyDescent="0.25">
      <c r="A44" s="157"/>
      <c r="B44" s="125" t="s">
        <v>53</v>
      </c>
      <c r="C44" s="140">
        <v>24</v>
      </c>
      <c r="D44" s="105">
        <v>47</v>
      </c>
      <c r="E44" s="125" t="s">
        <v>54</v>
      </c>
      <c r="F44" s="77" t="s">
        <v>22</v>
      </c>
      <c r="G44" s="78" t="s">
        <v>29</v>
      </c>
      <c r="H44" s="78" t="s">
        <v>12</v>
      </c>
      <c r="I44" s="78" t="s">
        <v>14</v>
      </c>
      <c r="J44" s="75">
        <v>17.09</v>
      </c>
      <c r="K44" s="29">
        <f>'REITORIA-PROEX'!K44+'REITORIA-SETRAN'!K44+ESAG!K44+CEART!K44+CEAD!K44+FAED!K44+CEFID!K44+CERES!K44+CESFI!K44+CEAVI!K44+CCT!K44+CEPLAN!K44+CAV!K44+CESMO!K44+CEO!K44</f>
        <v>1000</v>
      </c>
      <c r="L44" s="38">
        <f>'REITORIA-PROEX'!K44-'REITORIA-PROEX'!L44+'REITORIA-SETRAN'!K44-'REITORIA-SETRAN'!L44+ESAG!K44-ESAG!L44+CEART!K44-CEART!L44+CEAD!K44-CEAD!L44+FAED!K44-FAED!L44+CEFID!K44-CEFID!L44+CERES!K44-CERES!L44+CESFI!K44-CESFI!L44+CEAVI!K44-CEAVI!L44+CCT!K44-CCT!L44+CEPLAN!K44-CEPLAN!L44+CAV!K44-CAV!L44+CESMO!K44-CESMO!L44+CEO!K44-CEO!L44</f>
        <v>0</v>
      </c>
      <c r="M44" s="19">
        <f t="shared" si="0"/>
        <v>1000</v>
      </c>
      <c r="N44" s="30">
        <f t="shared" si="1"/>
        <v>17090</v>
      </c>
      <c r="O44" s="30">
        <f t="shared" si="2"/>
        <v>0</v>
      </c>
    </row>
    <row r="45" spans="1:15" ht="30.1" customHeight="1" x14ac:dyDescent="0.25">
      <c r="A45" s="157"/>
      <c r="B45" s="125"/>
      <c r="C45" s="164"/>
      <c r="D45" s="105">
        <v>48</v>
      </c>
      <c r="E45" s="125"/>
      <c r="F45" s="77" t="s">
        <v>22</v>
      </c>
      <c r="G45" s="78" t="s">
        <v>30</v>
      </c>
      <c r="H45" s="78" t="s">
        <v>18</v>
      </c>
      <c r="I45" s="78" t="s">
        <v>14</v>
      </c>
      <c r="J45" s="75">
        <v>2674</v>
      </c>
      <c r="K45" s="29">
        <f>'REITORIA-PROEX'!K45+'REITORIA-SETRAN'!K45+ESAG!K45+CEART!K45+CEAD!K45+FAED!K45+CEFID!K45+CERES!K45+CESFI!K45+CEAVI!K45+CCT!K45+CEPLAN!K45+CAV!K45+CESMO!K45+CEO!K45</f>
        <v>5</v>
      </c>
      <c r="L45" s="38">
        <f>'REITORIA-PROEX'!K45-'REITORIA-PROEX'!L45+'REITORIA-SETRAN'!K45-'REITORIA-SETRAN'!L45+ESAG!K45-ESAG!L45+CEART!K45-CEART!L45+CEAD!K45-CEAD!L45+FAED!K45-FAED!L45+CEFID!K45-CEFID!L45+CERES!K45-CERES!L45+CESFI!K45-CESFI!L45+CEAVI!K45-CEAVI!L45+CCT!K45-CCT!L45+CEPLAN!K45-CEPLAN!L45+CAV!K45-CAV!L45+CESMO!K45-CESMO!L45+CEO!K45-CEO!L45</f>
        <v>0</v>
      </c>
      <c r="M45" s="19">
        <f t="shared" si="0"/>
        <v>5</v>
      </c>
      <c r="N45" s="30">
        <f t="shared" si="1"/>
        <v>13370</v>
      </c>
      <c r="O45" s="30">
        <f t="shared" si="2"/>
        <v>0</v>
      </c>
    </row>
    <row r="46" spans="1:15" ht="30.1" customHeight="1" x14ac:dyDescent="0.25">
      <c r="A46" s="157"/>
      <c r="B46" s="153" t="s">
        <v>52</v>
      </c>
      <c r="C46" s="154">
        <v>25</v>
      </c>
      <c r="D46" s="106">
        <v>49</v>
      </c>
      <c r="E46" s="153" t="s">
        <v>23</v>
      </c>
      <c r="F46" s="91" t="s">
        <v>22</v>
      </c>
      <c r="G46" s="92" t="s">
        <v>29</v>
      </c>
      <c r="H46" s="92" t="s">
        <v>12</v>
      </c>
      <c r="I46" s="92" t="s">
        <v>14</v>
      </c>
      <c r="J46" s="93">
        <v>6.93</v>
      </c>
      <c r="K46" s="29">
        <f>'REITORIA-PROEX'!K46+'REITORIA-SETRAN'!K46+ESAG!K46+CEART!K46+CEAD!K46+FAED!K46+CEFID!K46+CERES!K46+CESFI!K46+CEAVI!K46+CCT!K46+CEPLAN!K46+CAV!K46+CESMO!K46+CEO!K46</f>
        <v>3000</v>
      </c>
      <c r="L46" s="38">
        <f>'REITORIA-PROEX'!K46-'REITORIA-PROEX'!L46+'REITORIA-SETRAN'!K46-'REITORIA-SETRAN'!L46+ESAG!K46-ESAG!L46+CEART!K46-CEART!L46+CEAD!K46-CEAD!L46+FAED!K46-FAED!L46+CEFID!K46-CEFID!L46+CERES!K46-CERES!L46+CESFI!K46-CESFI!L46+CEAVI!K46-CEAVI!L46+CCT!K46-CCT!L46+CEPLAN!K46-CEPLAN!L46+CAV!K46-CAV!L46+CESMO!K46-CESMO!L46+CEO!K46-CEO!L46</f>
        <v>0</v>
      </c>
      <c r="M46" s="19">
        <f t="shared" si="0"/>
        <v>3000</v>
      </c>
      <c r="N46" s="30">
        <f t="shared" si="1"/>
        <v>20790</v>
      </c>
      <c r="O46" s="30">
        <f t="shared" si="2"/>
        <v>0</v>
      </c>
    </row>
    <row r="47" spans="1:15" ht="30.1" customHeight="1" x14ac:dyDescent="0.25">
      <c r="A47" s="158"/>
      <c r="B47" s="153"/>
      <c r="C47" s="162"/>
      <c r="D47" s="106">
        <v>50</v>
      </c>
      <c r="E47" s="153"/>
      <c r="F47" s="91" t="s">
        <v>22</v>
      </c>
      <c r="G47" s="92" t="s">
        <v>30</v>
      </c>
      <c r="H47" s="92" t="s">
        <v>18</v>
      </c>
      <c r="I47" s="92" t="s">
        <v>14</v>
      </c>
      <c r="J47" s="93">
        <v>1364</v>
      </c>
      <c r="K47" s="29">
        <f>'REITORIA-PROEX'!K47+'REITORIA-SETRAN'!K47+ESAG!K47+CEART!K47+CEAD!K47+FAED!K47+CEFID!K47+CERES!K47+CESFI!K47+CEAVI!K47+CCT!K47+CEPLAN!K47+CAV!K47+CESMO!K47+CEO!K47</f>
        <v>10</v>
      </c>
      <c r="L47" s="38">
        <f>'REITORIA-PROEX'!K47-'REITORIA-PROEX'!L47+'REITORIA-SETRAN'!K47-'REITORIA-SETRAN'!L47+ESAG!K47-ESAG!L47+CEART!K47-CEART!L47+CEAD!K47-CEAD!L47+FAED!K47-FAED!L47+CEFID!K47-CEFID!L47+CERES!K47-CERES!L47+CESFI!K47-CESFI!L47+CEAVI!K47-CEAVI!L47+CCT!K47-CCT!L47+CEPLAN!K47-CEPLAN!L47+CAV!K47-CAV!L47+CESMO!K47-CESMO!L47+CEO!K47-CEO!L47</f>
        <v>0</v>
      </c>
      <c r="M47" s="19">
        <f t="shared" si="0"/>
        <v>10</v>
      </c>
      <c r="N47" s="30">
        <f t="shared" si="1"/>
        <v>13640</v>
      </c>
      <c r="O47" s="30">
        <f t="shared" si="2"/>
        <v>0</v>
      </c>
    </row>
    <row r="48" spans="1:15" ht="30.1" customHeight="1" x14ac:dyDescent="0.25">
      <c r="A48" s="156" t="s">
        <v>55</v>
      </c>
      <c r="B48" s="125" t="s">
        <v>49</v>
      </c>
      <c r="C48" s="140">
        <v>26</v>
      </c>
      <c r="D48" s="105">
        <v>51</v>
      </c>
      <c r="E48" s="125" t="s">
        <v>15</v>
      </c>
      <c r="F48" s="77" t="s">
        <v>22</v>
      </c>
      <c r="G48" s="78" t="s">
        <v>29</v>
      </c>
      <c r="H48" s="78" t="s">
        <v>12</v>
      </c>
      <c r="I48" s="78" t="s">
        <v>14</v>
      </c>
      <c r="J48" s="75">
        <v>8.8699999999999992</v>
      </c>
      <c r="K48" s="29">
        <f>'REITORIA-PROEX'!K48+'REITORIA-SETRAN'!K48+ESAG!K48+CEART!K48+CEAD!K48+FAED!K48+CEFID!K48+CERES!K48+CESFI!K48+CEAVI!K48+CCT!K48+CEPLAN!K48+CAV!K48+CESMO!K48+CEO!K48</f>
        <v>3000</v>
      </c>
      <c r="L48" s="38">
        <f>'REITORIA-PROEX'!K48-'REITORIA-PROEX'!L48+'REITORIA-SETRAN'!K48-'REITORIA-SETRAN'!L48+ESAG!K48-ESAG!L48+CEART!K48-CEART!L48+CEAD!K48-CEAD!L48+FAED!K48-FAED!L48+CEFID!K48-CEFID!L48+CERES!K48-CERES!L48+CESFI!K48-CESFI!L48+CEAVI!K48-CEAVI!L48+CCT!K48-CCT!L48+CEPLAN!K48-CEPLAN!L48+CAV!K48-CAV!L48+CESMO!K48-CESMO!L48+CEO!K48-CEO!L48</f>
        <v>0</v>
      </c>
      <c r="M48" s="19">
        <f t="shared" si="0"/>
        <v>3000</v>
      </c>
      <c r="N48" s="30">
        <f t="shared" si="1"/>
        <v>26609.999999999996</v>
      </c>
      <c r="O48" s="30">
        <f t="shared" si="2"/>
        <v>0</v>
      </c>
    </row>
    <row r="49" spans="1:15" ht="30.1" customHeight="1" x14ac:dyDescent="0.25">
      <c r="A49" s="157"/>
      <c r="B49" s="125"/>
      <c r="C49" s="164"/>
      <c r="D49" s="105">
        <v>52</v>
      </c>
      <c r="E49" s="125"/>
      <c r="F49" s="77" t="s">
        <v>22</v>
      </c>
      <c r="G49" s="78" t="s">
        <v>30</v>
      </c>
      <c r="H49" s="78" t="s">
        <v>18</v>
      </c>
      <c r="I49" s="78" t="s">
        <v>14</v>
      </c>
      <c r="J49" s="75">
        <v>1638.99</v>
      </c>
      <c r="K49" s="29">
        <f>'REITORIA-PROEX'!K49+'REITORIA-SETRAN'!K49+ESAG!K49+CEART!K49+CEAD!K49+FAED!K49+CEFID!K49+CERES!K49+CESFI!K49+CEAVI!K49+CCT!K49+CEPLAN!K49+CAV!K49+CESMO!K49+CEO!K49</f>
        <v>10</v>
      </c>
      <c r="L49" s="38">
        <f>'REITORIA-PROEX'!K49-'REITORIA-PROEX'!L49+'REITORIA-SETRAN'!K49-'REITORIA-SETRAN'!L49+ESAG!K49-ESAG!L49+CEART!K49-CEART!L49+CEAD!K49-CEAD!L49+FAED!K49-FAED!L49+CEFID!K49-CEFID!L49+CERES!K49-CERES!L49+CESFI!K49-CESFI!L49+CEAVI!K49-CEAVI!L49+CCT!K49-CCT!L49+CEPLAN!K49-CEPLAN!L49+CAV!K49-CAV!L49+CESMO!K49-CESMO!L49+CEO!K49-CEO!L49</f>
        <v>0</v>
      </c>
      <c r="M49" s="19">
        <f t="shared" si="0"/>
        <v>10</v>
      </c>
      <c r="N49" s="30">
        <f t="shared" si="1"/>
        <v>16389.900000000001</v>
      </c>
      <c r="O49" s="30">
        <f t="shared" si="2"/>
        <v>0</v>
      </c>
    </row>
    <row r="50" spans="1:15" ht="30.1" customHeight="1" x14ac:dyDescent="0.25">
      <c r="A50" s="157"/>
      <c r="B50" s="153" t="s">
        <v>45</v>
      </c>
      <c r="C50" s="154">
        <v>27</v>
      </c>
      <c r="D50" s="106">
        <v>53</v>
      </c>
      <c r="E50" s="153" t="s">
        <v>16</v>
      </c>
      <c r="F50" s="91" t="s">
        <v>22</v>
      </c>
      <c r="G50" s="92" t="s">
        <v>29</v>
      </c>
      <c r="H50" s="92" t="s">
        <v>12</v>
      </c>
      <c r="I50" s="92" t="s">
        <v>14</v>
      </c>
      <c r="J50" s="93">
        <v>13.18</v>
      </c>
      <c r="K50" s="29">
        <f>'REITORIA-PROEX'!K50+'REITORIA-SETRAN'!K50+ESAG!K50+CEART!K50+CEAD!K50+FAED!K50+CEFID!K50+CERES!K50+CESFI!K50+CEAVI!K50+CCT!K50+CEPLAN!K50+CAV!K50+CESMO!K50+CEO!K50</f>
        <v>2000</v>
      </c>
      <c r="L50" s="38">
        <f>'REITORIA-PROEX'!K50-'REITORIA-PROEX'!L50+'REITORIA-SETRAN'!K50-'REITORIA-SETRAN'!L50+ESAG!K50-ESAG!L50+CEART!K50-CEART!L50+CEAD!K50-CEAD!L50+FAED!K50-FAED!L50+CEFID!K50-CEFID!L50+CERES!K50-CERES!L50+CESFI!K50-CESFI!L50+CEAVI!K50-CEAVI!L50+CCT!K50-CCT!L50+CEPLAN!K50-CEPLAN!L50+CAV!K50-CAV!L50+CESMO!K50-CESMO!L50+CEO!K50-CEO!L50</f>
        <v>0</v>
      </c>
      <c r="M50" s="19">
        <f t="shared" si="0"/>
        <v>2000</v>
      </c>
      <c r="N50" s="30">
        <f t="shared" si="1"/>
        <v>26360</v>
      </c>
      <c r="O50" s="30">
        <f t="shared" si="2"/>
        <v>0</v>
      </c>
    </row>
    <row r="51" spans="1:15" ht="30.1" customHeight="1" x14ac:dyDescent="0.25">
      <c r="A51" s="157"/>
      <c r="B51" s="153"/>
      <c r="C51" s="162"/>
      <c r="D51" s="106">
        <v>54</v>
      </c>
      <c r="E51" s="153"/>
      <c r="F51" s="91" t="s">
        <v>22</v>
      </c>
      <c r="G51" s="92" t="s">
        <v>30</v>
      </c>
      <c r="H51" s="92" t="s">
        <v>18</v>
      </c>
      <c r="I51" s="92" t="s">
        <v>14</v>
      </c>
      <c r="J51" s="93">
        <v>2026.99</v>
      </c>
      <c r="K51" s="29">
        <f>'REITORIA-PROEX'!K51+'REITORIA-SETRAN'!K51+ESAG!K51+CEART!K51+CEAD!K51+FAED!K51+CEFID!K51+CERES!K51+CESFI!K51+CEAVI!K51+CCT!K51+CEPLAN!K51+CAV!K51+CESMO!K51+CEO!K51</f>
        <v>5</v>
      </c>
      <c r="L51" s="38">
        <f>'REITORIA-PROEX'!K51-'REITORIA-PROEX'!L51+'REITORIA-SETRAN'!K51-'REITORIA-SETRAN'!L51+ESAG!K51-ESAG!L51+CEART!K51-CEART!L51+CEAD!K51-CEAD!L51+FAED!K51-FAED!L51+CEFID!K51-CEFID!L51+CERES!K51-CERES!L51+CESFI!K51-CESFI!L51+CEAVI!K51-CEAVI!L51+CCT!K51-CCT!L51+CEPLAN!K51-CEPLAN!L51+CAV!K51-CAV!L51+CESMO!K51-CESMO!L51+CEO!K51-CEO!L51</f>
        <v>0</v>
      </c>
      <c r="M51" s="19">
        <f t="shared" si="0"/>
        <v>5</v>
      </c>
      <c r="N51" s="30">
        <f t="shared" si="1"/>
        <v>10134.950000000001</v>
      </c>
      <c r="O51" s="30">
        <f t="shared" si="2"/>
        <v>0</v>
      </c>
    </row>
    <row r="52" spans="1:15" ht="30.1" customHeight="1" x14ac:dyDescent="0.25">
      <c r="A52" s="157"/>
      <c r="B52" s="125" t="s">
        <v>45</v>
      </c>
      <c r="C52" s="140">
        <v>28</v>
      </c>
      <c r="D52" s="105">
        <v>55</v>
      </c>
      <c r="E52" s="125" t="s">
        <v>17</v>
      </c>
      <c r="F52" s="77" t="s">
        <v>22</v>
      </c>
      <c r="G52" s="78" t="s">
        <v>29</v>
      </c>
      <c r="H52" s="78" t="s">
        <v>12</v>
      </c>
      <c r="I52" s="78" t="s">
        <v>14</v>
      </c>
      <c r="J52" s="75">
        <v>18.78</v>
      </c>
      <c r="K52" s="29">
        <f>'REITORIA-PROEX'!K52+'REITORIA-SETRAN'!K52+ESAG!K52+CEART!K52+CEAD!K52+FAED!K52+CEFID!K52+CERES!K52+CESFI!K52+CEAVI!K52+CCT!K52+CEPLAN!K52+CAV!K52+CESMO!K52+CEO!K52</f>
        <v>3000</v>
      </c>
      <c r="L52" s="38">
        <f>'REITORIA-PROEX'!K52-'REITORIA-PROEX'!L52+'REITORIA-SETRAN'!K52-'REITORIA-SETRAN'!L52+ESAG!K52-ESAG!L52+CEART!K52-CEART!L52+CEAD!K52-CEAD!L52+FAED!K52-FAED!L52+CEFID!K52-CEFID!L52+CERES!K52-CERES!L52+CESFI!K52-CESFI!L52+CEAVI!K52-CEAVI!L52+CCT!K52-CCT!L52+CEPLAN!K52-CEPLAN!L52+CAV!K52-CAV!L52+CESMO!K52-CESMO!L52+CEO!K52-CEO!L52</f>
        <v>0</v>
      </c>
      <c r="M52" s="19">
        <f t="shared" si="0"/>
        <v>3000</v>
      </c>
      <c r="N52" s="30">
        <f t="shared" si="1"/>
        <v>56340</v>
      </c>
      <c r="O52" s="30">
        <f t="shared" si="2"/>
        <v>0</v>
      </c>
    </row>
    <row r="53" spans="1:15" ht="30.1" customHeight="1" x14ac:dyDescent="0.25">
      <c r="A53" s="157"/>
      <c r="B53" s="125"/>
      <c r="C53" s="164"/>
      <c r="D53" s="105">
        <v>56</v>
      </c>
      <c r="E53" s="125"/>
      <c r="F53" s="77" t="s">
        <v>22</v>
      </c>
      <c r="G53" s="78" t="s">
        <v>30</v>
      </c>
      <c r="H53" s="78" t="s">
        <v>18</v>
      </c>
      <c r="I53" s="78" t="s">
        <v>14</v>
      </c>
      <c r="J53" s="75">
        <v>2865.99</v>
      </c>
      <c r="K53" s="29">
        <f>'REITORIA-PROEX'!K53+'REITORIA-SETRAN'!K53+ESAG!K53+CEART!K53+CEAD!K53+FAED!K53+CEFID!K53+CERES!K53+CESFI!K53+CEAVI!K53+CCT!K53+CEPLAN!K53+CAV!K53+CESMO!K53+CEO!K53</f>
        <v>10</v>
      </c>
      <c r="L53" s="38">
        <f>'REITORIA-PROEX'!K53-'REITORIA-PROEX'!L53+'REITORIA-SETRAN'!K53-'REITORIA-SETRAN'!L53+ESAG!K53-ESAG!L53+CEART!K53-CEART!L53+CEAD!K53-CEAD!L53+FAED!K53-FAED!L53+CEFID!K53-CEFID!L53+CERES!K53-CERES!L53+CESFI!K53-CESFI!L53+CEAVI!K53-CEAVI!L53+CCT!K53-CCT!L53+CEPLAN!K53-CEPLAN!L53+CAV!K53-CAV!L53+CESMO!K53-CESMO!L53+CEO!K53-CEO!L53</f>
        <v>0</v>
      </c>
      <c r="M53" s="19">
        <f t="shared" si="0"/>
        <v>10</v>
      </c>
      <c r="N53" s="30">
        <f t="shared" si="1"/>
        <v>28659.899999999998</v>
      </c>
      <c r="O53" s="30">
        <f t="shared" si="2"/>
        <v>0</v>
      </c>
    </row>
    <row r="54" spans="1:15" ht="30.1" customHeight="1" x14ac:dyDescent="0.25">
      <c r="A54" s="157"/>
      <c r="B54" s="153" t="s">
        <v>53</v>
      </c>
      <c r="C54" s="154">
        <v>29</v>
      </c>
      <c r="D54" s="106">
        <v>57</v>
      </c>
      <c r="E54" s="153" t="s">
        <v>13</v>
      </c>
      <c r="F54" s="91" t="s">
        <v>22</v>
      </c>
      <c r="G54" s="92" t="s">
        <v>29</v>
      </c>
      <c r="H54" s="92" t="s">
        <v>12</v>
      </c>
      <c r="I54" s="92" t="s">
        <v>14</v>
      </c>
      <c r="J54" s="93">
        <v>16.2</v>
      </c>
      <c r="K54" s="29">
        <f>'REITORIA-PROEX'!K54+'REITORIA-SETRAN'!K54+ESAG!K54+CEART!K54+CEAD!K54+FAED!K54+CEFID!K54+CERES!K54+CESFI!K54+CEAVI!K54+CCT!K54+CEPLAN!K54+CAV!K54+CESMO!K54+CEO!K54</f>
        <v>2000</v>
      </c>
      <c r="L54" s="38">
        <f>'REITORIA-PROEX'!K54-'REITORIA-PROEX'!L54+'REITORIA-SETRAN'!K54-'REITORIA-SETRAN'!L54+ESAG!K54-ESAG!L54+CEART!K54-CEART!L54+CEAD!K54-CEAD!L54+FAED!K54-FAED!L54+CEFID!K54-CEFID!L54+CERES!K54-CERES!L54+CESFI!K54-CESFI!L54+CEAVI!K54-CEAVI!L54+CCT!K54-CCT!L54+CEPLAN!K54-CEPLAN!L54+CAV!K54-CAV!L54+CESMO!K54-CESMO!L54+CEO!K54-CEO!L54</f>
        <v>0</v>
      </c>
      <c r="M54" s="19">
        <f t="shared" si="0"/>
        <v>2000</v>
      </c>
      <c r="N54" s="30">
        <f t="shared" si="1"/>
        <v>32400</v>
      </c>
      <c r="O54" s="30">
        <f t="shared" si="2"/>
        <v>0</v>
      </c>
    </row>
    <row r="55" spans="1:15" ht="30.1" customHeight="1" x14ac:dyDescent="0.25">
      <c r="A55" s="157"/>
      <c r="B55" s="153"/>
      <c r="C55" s="162"/>
      <c r="D55" s="106">
        <v>58</v>
      </c>
      <c r="E55" s="153"/>
      <c r="F55" s="91" t="s">
        <v>22</v>
      </c>
      <c r="G55" s="92" t="s">
        <v>30</v>
      </c>
      <c r="H55" s="92" t="s">
        <v>18</v>
      </c>
      <c r="I55" s="92" t="s">
        <v>14</v>
      </c>
      <c r="J55" s="93">
        <v>2648</v>
      </c>
      <c r="K55" s="29">
        <f>'REITORIA-PROEX'!K55+'REITORIA-SETRAN'!K55+ESAG!K55+CEART!K55+CEAD!K55+FAED!K55+CEFID!K55+CERES!K55+CESFI!K55+CEAVI!K55+CCT!K55+CEPLAN!K55+CAV!K55+CESMO!K55+CEO!K55</f>
        <v>10</v>
      </c>
      <c r="L55" s="38">
        <f>'REITORIA-PROEX'!K55-'REITORIA-PROEX'!L55+'REITORIA-SETRAN'!K55-'REITORIA-SETRAN'!L55+ESAG!K55-ESAG!L55+CEART!K55-CEART!L55+CEAD!K55-CEAD!L55+FAED!K55-FAED!L55+CEFID!K55-CEFID!L55+CERES!K55-CERES!L55+CESFI!K55-CESFI!L55+CEAVI!K55-CEAVI!L55+CCT!K55-CCT!L55+CEPLAN!K55-CEPLAN!L55+CAV!K55-CAV!L55+CESMO!K55-CESMO!L55+CEO!K55-CEO!L55</f>
        <v>0</v>
      </c>
      <c r="M55" s="19">
        <f t="shared" si="0"/>
        <v>10</v>
      </c>
      <c r="N55" s="30">
        <f t="shared" si="1"/>
        <v>26480</v>
      </c>
      <c r="O55" s="30">
        <f t="shared" si="2"/>
        <v>0</v>
      </c>
    </row>
    <row r="56" spans="1:15" ht="30.1" customHeight="1" x14ac:dyDescent="0.25">
      <c r="A56" s="157"/>
      <c r="B56" s="125" t="s">
        <v>52</v>
      </c>
      <c r="C56" s="140">
        <v>31</v>
      </c>
      <c r="D56" s="105">
        <v>61</v>
      </c>
      <c r="E56" s="125" t="s">
        <v>23</v>
      </c>
      <c r="F56" s="77" t="s">
        <v>22</v>
      </c>
      <c r="G56" s="78" t="s">
        <v>29</v>
      </c>
      <c r="H56" s="78" t="s">
        <v>12</v>
      </c>
      <c r="I56" s="78" t="s">
        <v>14</v>
      </c>
      <c r="J56" s="75">
        <v>6.93</v>
      </c>
      <c r="K56" s="29">
        <f>'REITORIA-PROEX'!K56+'REITORIA-SETRAN'!K56+ESAG!K56+CEART!K56+CEAD!K56+FAED!K56+CEFID!K56+CERES!K56+CESFI!K56+CEAVI!K56+CCT!K56+CEPLAN!K56+CAV!K56+CESMO!K56+CEO!K56</f>
        <v>1200</v>
      </c>
      <c r="L56" s="38">
        <f>'REITORIA-PROEX'!K56-'REITORIA-PROEX'!L56+'REITORIA-SETRAN'!K56-'REITORIA-SETRAN'!L56+ESAG!K56-ESAG!L56+CEART!K56-CEART!L56+CEAD!K56-CEAD!L56+FAED!K56-FAED!L56+CEFID!K56-CEFID!L56+CERES!K56-CERES!L56+CESFI!K56-CESFI!L56+CEAVI!K56-CEAVI!L56+CCT!K56-CCT!L56+CEPLAN!K56-CEPLAN!L56+CAV!K56-CAV!L56+CESMO!K56-CESMO!L56+CEO!K56-CEO!L56</f>
        <v>0</v>
      </c>
      <c r="M56" s="19">
        <f t="shared" si="0"/>
        <v>1200</v>
      </c>
      <c r="N56" s="30">
        <f t="shared" si="1"/>
        <v>8316</v>
      </c>
      <c r="O56" s="30">
        <f t="shared" si="2"/>
        <v>0</v>
      </c>
    </row>
    <row r="57" spans="1:15" ht="30.1" customHeight="1" x14ac:dyDescent="0.25">
      <c r="A57" s="158"/>
      <c r="B57" s="125"/>
      <c r="C57" s="140"/>
      <c r="D57" s="105">
        <v>62</v>
      </c>
      <c r="E57" s="125"/>
      <c r="F57" s="77" t="s">
        <v>22</v>
      </c>
      <c r="G57" s="78" t="s">
        <v>30</v>
      </c>
      <c r="H57" s="78" t="s">
        <v>18</v>
      </c>
      <c r="I57" s="78" t="s">
        <v>14</v>
      </c>
      <c r="J57" s="75">
        <v>1364</v>
      </c>
      <c r="K57" s="29">
        <f>'REITORIA-PROEX'!K57+'REITORIA-SETRAN'!K57+ESAG!K57+CEART!K57+CEAD!K57+FAED!K57+CEFID!K57+CERES!K57+CESFI!K57+CEAVI!K57+CCT!K57+CEPLAN!K57+CAV!K57+CESMO!K57+CEO!K57</f>
        <v>5</v>
      </c>
      <c r="L57" s="38">
        <f>'REITORIA-PROEX'!K57-'REITORIA-PROEX'!L57+'REITORIA-SETRAN'!K57-'REITORIA-SETRAN'!L57+ESAG!K57-ESAG!L57+CEART!K57-CEART!L57+CEAD!K57-CEAD!L57+FAED!K57-FAED!L57+CEFID!K57-CEFID!L57+CERES!K57-CERES!L57+CESFI!K57-CESFI!L57+CEAVI!K57-CEAVI!L57+CCT!K57-CCT!L57+CEPLAN!K57-CEPLAN!L57+CAV!K57-CAV!L57+CESMO!K57-CESMO!L57+CEO!K57-CEO!L57</f>
        <v>0</v>
      </c>
      <c r="M57" s="19">
        <f t="shared" si="0"/>
        <v>5</v>
      </c>
      <c r="N57" s="30">
        <f t="shared" si="1"/>
        <v>6820</v>
      </c>
      <c r="O57" s="30">
        <f t="shared" si="2"/>
        <v>0</v>
      </c>
    </row>
    <row r="58" spans="1:15" s="7" customFormat="1" x14ac:dyDescent="0.25">
      <c r="K58" s="191">
        <f>SUM(K4:K57)</f>
        <v>305181</v>
      </c>
      <c r="L58" s="191"/>
      <c r="M58" s="191"/>
      <c r="N58" s="190">
        <f>SUM(N4:N57)</f>
        <v>3540075.5</v>
      </c>
      <c r="O58" s="190">
        <f>SUM(O4:O57)</f>
        <v>0</v>
      </c>
    </row>
    <row r="59" spans="1:15" s="7" customFormat="1" x14ac:dyDescent="0.25">
      <c r="A59" s="2"/>
      <c r="B59" s="1"/>
      <c r="C59" s="1"/>
      <c r="D59" s="1"/>
      <c r="E59" s="1"/>
      <c r="F59" s="26"/>
      <c r="G59" s="1"/>
      <c r="H59" s="1"/>
      <c r="I59" s="1"/>
      <c r="J59" s="1"/>
    </row>
    <row r="60" spans="1:15" s="7" customFormat="1" x14ac:dyDescent="0.25">
      <c r="A60" s="2"/>
      <c r="B60" s="1"/>
      <c r="C60" s="1"/>
      <c r="D60" s="1"/>
      <c r="E60" s="1"/>
      <c r="F60" s="26"/>
      <c r="G60" s="1"/>
      <c r="H60" s="1"/>
      <c r="I60" s="1"/>
      <c r="J60" s="1"/>
    </row>
    <row r="61" spans="1:15" s="7" customFormat="1" ht="16.3" x14ac:dyDescent="0.25">
      <c r="A61" s="2"/>
      <c r="K61" s="168" t="str">
        <f>C1</f>
        <v>OBJETO: CONTRATAÇÃO DE EMPRESA PARA LOCAÇÃO DE VEÍCULOS COM MOTORISTA PARA A UDESC</v>
      </c>
      <c r="L61" s="169"/>
      <c r="M61" s="169"/>
      <c r="N61" s="169"/>
      <c r="O61" s="170"/>
    </row>
    <row r="62" spans="1:15" s="7" customFormat="1" ht="16.3" x14ac:dyDescent="0.25">
      <c r="A62" s="2"/>
      <c r="B62" s="1"/>
      <c r="C62" s="1"/>
      <c r="D62" s="1"/>
      <c r="E62" s="1"/>
      <c r="F62" s="26"/>
      <c r="G62" s="1"/>
      <c r="H62" s="1"/>
      <c r="I62" s="1"/>
      <c r="J62" s="1"/>
      <c r="K62" s="171" t="str">
        <f>A1</f>
        <v>PE 0651/2024 SRP - SGPE 5436/2024</v>
      </c>
      <c r="L62" s="172"/>
      <c r="M62" s="172"/>
      <c r="N62" s="172"/>
      <c r="O62" s="173"/>
    </row>
    <row r="63" spans="1:15" s="7" customFormat="1" ht="16.3" x14ac:dyDescent="0.25">
      <c r="A63" s="2"/>
      <c r="B63" s="1"/>
      <c r="C63" s="1"/>
      <c r="D63" s="1"/>
      <c r="E63" s="1"/>
      <c r="F63" s="26"/>
      <c r="G63" s="1"/>
      <c r="H63" s="1"/>
      <c r="I63" s="1"/>
      <c r="J63" s="1"/>
      <c r="K63" s="174" t="str">
        <f>K1</f>
        <v>VIGÊNCIA DA ATA: 13/06/2024 até 13/06/2025</v>
      </c>
      <c r="L63" s="175"/>
      <c r="M63" s="175"/>
      <c r="N63" s="175"/>
      <c r="O63" s="176"/>
    </row>
    <row r="64" spans="1:15" s="7" customFormat="1" ht="16.3" x14ac:dyDescent="0.3">
      <c r="A64" s="2"/>
      <c r="B64" s="1"/>
      <c r="C64" s="1"/>
      <c r="D64" s="1"/>
      <c r="E64" s="1"/>
      <c r="F64" s="26"/>
      <c r="G64" s="1"/>
      <c r="H64" s="1"/>
      <c r="I64" s="1"/>
      <c r="J64" s="1"/>
      <c r="K64" s="13" t="s">
        <v>8</v>
      </c>
      <c r="L64" s="14"/>
      <c r="M64" s="14"/>
      <c r="N64" s="14"/>
      <c r="O64" s="9">
        <f>N58</f>
        <v>3540075.5</v>
      </c>
    </row>
    <row r="65" spans="1:15" s="7" customFormat="1" ht="16.3" x14ac:dyDescent="0.3">
      <c r="A65" s="2"/>
      <c r="B65" s="1"/>
      <c r="C65" s="1"/>
      <c r="D65" s="1"/>
      <c r="E65" s="1"/>
      <c r="F65" s="26"/>
      <c r="G65" s="1"/>
      <c r="H65" s="1"/>
      <c r="I65" s="1"/>
      <c r="J65" s="1"/>
      <c r="K65" s="15" t="s">
        <v>9</v>
      </c>
      <c r="L65" s="16"/>
      <c r="M65" s="16"/>
      <c r="N65" s="16"/>
      <c r="O65" s="10">
        <f>O58</f>
        <v>0</v>
      </c>
    </row>
    <row r="66" spans="1:15" s="7" customFormat="1" ht="16.3" x14ac:dyDescent="0.3">
      <c r="A66" s="2"/>
      <c r="B66" s="1"/>
      <c r="C66" s="1"/>
      <c r="D66" s="1"/>
      <c r="E66" s="1"/>
      <c r="F66" s="26"/>
      <c r="G66" s="1"/>
      <c r="H66" s="1"/>
      <c r="I66" s="1"/>
      <c r="J66" s="1"/>
      <c r="K66" s="15" t="s">
        <v>10</v>
      </c>
      <c r="L66" s="16"/>
      <c r="M66" s="16"/>
      <c r="N66" s="16"/>
      <c r="O66" s="12"/>
    </row>
    <row r="67" spans="1:15" s="7" customFormat="1" ht="16.3" x14ac:dyDescent="0.3">
      <c r="A67" s="2"/>
      <c r="B67" s="1"/>
      <c r="C67" s="1"/>
      <c r="D67" s="1"/>
      <c r="E67" s="1"/>
      <c r="F67" s="26"/>
      <c r="G67" s="1"/>
      <c r="H67" s="1"/>
      <c r="I67" s="1"/>
      <c r="J67" s="1"/>
      <c r="K67" s="17" t="s">
        <v>11</v>
      </c>
      <c r="L67" s="18"/>
      <c r="M67" s="18"/>
      <c r="N67" s="18"/>
      <c r="O67" s="11">
        <f>O65/O64</f>
        <v>0</v>
      </c>
    </row>
    <row r="68" spans="1:15" s="7" customFormat="1" ht="16.3" x14ac:dyDescent="0.3">
      <c r="A68" s="2"/>
      <c r="B68" s="1"/>
      <c r="C68" s="1"/>
      <c r="D68" s="1"/>
      <c r="E68" s="1"/>
      <c r="F68" s="26"/>
      <c r="G68" s="1"/>
      <c r="H68" s="1"/>
      <c r="I68" s="1"/>
      <c r="J68" s="1"/>
      <c r="K68" s="165" t="s">
        <v>75</v>
      </c>
      <c r="L68" s="166"/>
      <c r="M68" s="166"/>
      <c r="N68" s="166"/>
      <c r="O68" s="167"/>
    </row>
    <row r="69" spans="1:15" s="7" customFormat="1" x14ac:dyDescent="0.25">
      <c r="A69" s="2"/>
      <c r="B69" s="1"/>
      <c r="C69" s="1"/>
      <c r="D69" s="1"/>
      <c r="E69" s="1"/>
      <c r="F69" s="26"/>
      <c r="G69" s="1"/>
      <c r="H69" s="1"/>
      <c r="I69" s="1"/>
      <c r="J69" s="1"/>
    </row>
    <row r="70" spans="1:15" s="7" customFormat="1" x14ac:dyDescent="0.25">
      <c r="A70" s="2"/>
      <c r="B70" s="1"/>
      <c r="C70" s="1"/>
      <c r="D70" s="1"/>
      <c r="E70" s="1"/>
      <c r="F70" s="26"/>
      <c r="G70" s="1"/>
      <c r="H70" s="1"/>
      <c r="I70" s="1"/>
      <c r="J70" s="1"/>
    </row>
    <row r="71" spans="1:15" s="7" customFormat="1" x14ac:dyDescent="0.25">
      <c r="A71" s="2"/>
      <c r="B71" s="1"/>
      <c r="C71" s="1"/>
      <c r="D71" s="1"/>
      <c r="E71" s="1"/>
      <c r="F71" s="26"/>
      <c r="G71" s="1"/>
      <c r="H71" s="1"/>
      <c r="I71" s="1"/>
      <c r="J71" s="1"/>
    </row>
    <row r="72" spans="1:15" s="7" customFormat="1" x14ac:dyDescent="0.25">
      <c r="A72" s="2"/>
      <c r="B72" s="1"/>
      <c r="C72" s="1"/>
      <c r="D72" s="1"/>
      <c r="E72" s="1"/>
      <c r="F72" s="26"/>
      <c r="G72" s="1"/>
      <c r="H72" s="1"/>
      <c r="I72" s="1"/>
      <c r="J72" s="1"/>
      <c r="K72" s="6"/>
      <c r="L72" s="25"/>
      <c r="M72" s="8"/>
    </row>
    <row r="73" spans="1:15" s="7" customFormat="1" x14ac:dyDescent="0.25">
      <c r="A73" s="2"/>
      <c r="B73" s="1"/>
      <c r="C73" s="1"/>
      <c r="D73" s="1"/>
      <c r="E73" s="1"/>
      <c r="F73" s="26"/>
      <c r="G73" s="1"/>
      <c r="H73" s="1"/>
      <c r="I73" s="1"/>
      <c r="J73" s="1"/>
      <c r="K73" s="6"/>
      <c r="L73" s="25"/>
      <c r="M73" s="8"/>
    </row>
    <row r="74" spans="1:15" s="7" customFormat="1" x14ac:dyDescent="0.25">
      <c r="A74" s="2"/>
      <c r="B74" s="1"/>
      <c r="C74" s="1"/>
      <c r="D74" s="1"/>
      <c r="E74" s="1"/>
      <c r="F74" s="26"/>
      <c r="G74" s="1"/>
      <c r="H74" s="1"/>
      <c r="I74" s="1"/>
      <c r="J74" s="1"/>
      <c r="K74" s="6"/>
      <c r="L74" s="25"/>
      <c r="M74" s="8"/>
    </row>
    <row r="75" spans="1:15" s="7" customFormat="1" x14ac:dyDescent="0.25">
      <c r="A75" s="2"/>
      <c r="B75" s="1"/>
      <c r="C75" s="1"/>
      <c r="D75" s="1"/>
      <c r="E75" s="1"/>
      <c r="F75" s="26"/>
      <c r="G75" s="1"/>
      <c r="H75" s="1"/>
      <c r="I75" s="1"/>
      <c r="J75" s="1"/>
      <c r="K75" s="6"/>
      <c r="L75" s="25"/>
      <c r="M75" s="8"/>
    </row>
    <row r="76" spans="1:15" s="7" customFormat="1" x14ac:dyDescent="0.25">
      <c r="A76" s="2"/>
      <c r="B76" s="1"/>
      <c r="C76" s="1"/>
      <c r="D76" s="1"/>
      <c r="E76" s="1"/>
      <c r="F76" s="26"/>
      <c r="G76" s="1"/>
      <c r="H76" s="1"/>
      <c r="I76" s="1"/>
      <c r="J76" s="1"/>
      <c r="K76" s="6"/>
      <c r="L76" s="25"/>
      <c r="M76" s="8"/>
    </row>
    <row r="77" spans="1:15" s="7" customFormat="1" x14ac:dyDescent="0.25">
      <c r="A77" s="2"/>
      <c r="B77" s="1"/>
      <c r="C77" s="1"/>
      <c r="D77" s="1"/>
      <c r="E77" s="1"/>
      <c r="F77" s="26"/>
      <c r="G77" s="1"/>
      <c r="H77" s="1"/>
      <c r="I77" s="1"/>
      <c r="J77" s="1"/>
      <c r="K77" s="6"/>
      <c r="L77" s="25"/>
      <c r="M77" s="8"/>
    </row>
    <row r="78" spans="1:15" s="7" customFormat="1" x14ac:dyDescent="0.25">
      <c r="A78" s="2"/>
      <c r="B78" s="1"/>
      <c r="C78" s="1"/>
      <c r="D78" s="1"/>
      <c r="E78" s="1"/>
      <c r="F78" s="26"/>
      <c r="G78" s="1"/>
      <c r="H78" s="1"/>
      <c r="I78" s="1"/>
      <c r="J78" s="1"/>
      <c r="K78" s="6"/>
      <c r="L78" s="25"/>
      <c r="M78" s="8"/>
    </row>
    <row r="79" spans="1:15" s="7" customFormat="1" x14ac:dyDescent="0.25">
      <c r="A79" s="2"/>
      <c r="B79" s="1"/>
      <c r="C79" s="1"/>
      <c r="D79" s="1"/>
      <c r="E79" s="1"/>
      <c r="F79" s="26"/>
      <c r="G79" s="1"/>
      <c r="H79" s="1"/>
      <c r="I79" s="1"/>
      <c r="J79" s="1"/>
      <c r="K79" s="6"/>
      <c r="L79" s="25"/>
      <c r="M79" s="8"/>
    </row>
    <row r="80" spans="1:15" s="7" customFormat="1" x14ac:dyDescent="0.25">
      <c r="A80" s="2"/>
      <c r="B80" s="1"/>
      <c r="C80" s="1"/>
      <c r="D80" s="1"/>
      <c r="E80" s="1"/>
      <c r="F80" s="26"/>
      <c r="G80" s="1"/>
      <c r="H80" s="1"/>
      <c r="I80" s="1"/>
      <c r="J80" s="1"/>
      <c r="K80" s="6"/>
      <c r="L80" s="25"/>
      <c r="M80" s="8"/>
    </row>
    <row r="81" spans="1:13" s="7" customFormat="1" x14ac:dyDescent="0.25">
      <c r="A81" s="2"/>
      <c r="B81" s="1"/>
      <c r="C81" s="1"/>
      <c r="D81" s="1"/>
      <c r="E81" s="1"/>
      <c r="F81" s="26"/>
      <c r="G81" s="1"/>
      <c r="H81" s="1"/>
      <c r="I81" s="1"/>
      <c r="J81" s="1"/>
      <c r="K81" s="6"/>
      <c r="L81" s="25"/>
      <c r="M81" s="8"/>
    </row>
    <row r="82" spans="1:13" s="7" customFormat="1" x14ac:dyDescent="0.25">
      <c r="A82" s="2"/>
      <c r="B82" s="1"/>
      <c r="C82" s="1"/>
      <c r="D82" s="1"/>
      <c r="E82" s="1"/>
      <c r="F82" s="26"/>
      <c r="G82" s="1"/>
      <c r="H82" s="1"/>
      <c r="I82" s="1"/>
      <c r="J82" s="1"/>
      <c r="K82" s="6"/>
      <c r="L82" s="25"/>
      <c r="M82" s="8"/>
    </row>
    <row r="83" spans="1:13" s="7" customFormat="1" x14ac:dyDescent="0.25">
      <c r="A83" s="2"/>
      <c r="B83" s="1"/>
      <c r="C83" s="1"/>
      <c r="D83" s="1"/>
      <c r="E83" s="1"/>
      <c r="F83" s="26"/>
      <c r="G83" s="1"/>
      <c r="H83" s="1"/>
      <c r="I83" s="1"/>
      <c r="J83" s="1"/>
      <c r="K83" s="6"/>
      <c r="L83" s="25"/>
      <c r="M83" s="8"/>
    </row>
    <row r="84" spans="1:13" s="7" customFormat="1" x14ac:dyDescent="0.25">
      <c r="A84" s="2"/>
      <c r="B84" s="1"/>
      <c r="C84" s="1"/>
      <c r="D84" s="1"/>
      <c r="E84" s="1"/>
      <c r="F84" s="26"/>
      <c r="G84" s="1"/>
      <c r="H84" s="1"/>
      <c r="I84" s="1"/>
      <c r="J84" s="1"/>
      <c r="K84" s="6"/>
      <c r="L84" s="25"/>
      <c r="M84" s="8"/>
    </row>
    <row r="85" spans="1:13" s="7" customFormat="1" x14ac:dyDescent="0.25">
      <c r="A85" s="2"/>
      <c r="B85" s="1"/>
      <c r="C85" s="1"/>
      <c r="D85" s="1"/>
      <c r="E85" s="1"/>
      <c r="F85" s="26"/>
      <c r="G85" s="1"/>
      <c r="H85" s="1"/>
      <c r="I85" s="1"/>
      <c r="J85" s="1"/>
      <c r="K85" s="6"/>
      <c r="L85" s="25"/>
      <c r="M85" s="8"/>
    </row>
    <row r="86" spans="1:13" s="7" customFormat="1" x14ac:dyDescent="0.25">
      <c r="A86" s="2"/>
      <c r="B86" s="1"/>
      <c r="C86" s="1"/>
      <c r="D86" s="1"/>
      <c r="E86" s="1"/>
      <c r="F86" s="26"/>
      <c r="G86" s="1"/>
      <c r="H86" s="1"/>
      <c r="I86" s="1"/>
      <c r="J86" s="1"/>
      <c r="K86" s="6"/>
      <c r="L86" s="25"/>
      <c r="M86" s="8"/>
    </row>
    <row r="87" spans="1:13" s="7" customFormat="1" x14ac:dyDescent="0.25">
      <c r="A87" s="2"/>
      <c r="B87" s="1"/>
      <c r="C87" s="1"/>
      <c r="D87" s="1"/>
      <c r="E87" s="1"/>
      <c r="F87" s="26"/>
      <c r="G87" s="1"/>
      <c r="H87" s="1"/>
      <c r="I87" s="1"/>
      <c r="J87" s="1"/>
      <c r="K87" s="6"/>
      <c r="L87" s="25"/>
      <c r="M87" s="8"/>
    </row>
    <row r="88" spans="1:13" s="7" customFormat="1" x14ac:dyDescent="0.25">
      <c r="A88" s="2"/>
      <c r="B88" s="1"/>
      <c r="C88" s="1"/>
      <c r="D88" s="1"/>
      <c r="E88" s="1"/>
      <c r="F88" s="26"/>
      <c r="G88" s="1"/>
      <c r="H88" s="1"/>
      <c r="I88" s="1"/>
      <c r="J88" s="1"/>
      <c r="K88" s="6"/>
      <c r="L88" s="25"/>
      <c r="M88" s="8"/>
    </row>
    <row r="89" spans="1:13" s="7" customFormat="1" x14ac:dyDescent="0.25">
      <c r="A89" s="2"/>
      <c r="B89" s="1"/>
      <c r="C89" s="1"/>
      <c r="D89" s="1"/>
      <c r="E89" s="1"/>
      <c r="F89" s="26"/>
      <c r="G89" s="1"/>
      <c r="H89" s="1"/>
      <c r="I89" s="1"/>
      <c r="J89" s="1"/>
      <c r="K89" s="6"/>
      <c r="L89" s="25"/>
      <c r="M89" s="8"/>
    </row>
    <row r="90" spans="1:13" s="7" customFormat="1" x14ac:dyDescent="0.25">
      <c r="A90" s="2"/>
      <c r="B90" s="1"/>
      <c r="C90" s="1"/>
      <c r="D90" s="1"/>
      <c r="E90" s="1"/>
      <c r="F90" s="26"/>
      <c r="G90" s="1"/>
      <c r="H90" s="1"/>
      <c r="I90" s="1"/>
      <c r="J90" s="1"/>
      <c r="K90" s="6"/>
      <c r="L90" s="25"/>
      <c r="M90" s="8"/>
    </row>
    <row r="91" spans="1:13" s="7" customFormat="1" x14ac:dyDescent="0.25">
      <c r="A91" s="2"/>
      <c r="B91" s="1"/>
      <c r="C91" s="1"/>
      <c r="D91" s="1"/>
      <c r="E91" s="1"/>
      <c r="F91" s="26"/>
      <c r="G91" s="1"/>
      <c r="H91" s="1"/>
      <c r="I91" s="1"/>
      <c r="J91" s="1"/>
      <c r="K91" s="6"/>
      <c r="L91" s="25"/>
      <c r="M91" s="8"/>
    </row>
    <row r="92" spans="1:13" s="7" customFormat="1" x14ac:dyDescent="0.25">
      <c r="A92" s="2"/>
      <c r="B92" s="1"/>
      <c r="C92" s="1"/>
      <c r="D92" s="1"/>
      <c r="E92" s="1"/>
      <c r="F92" s="26"/>
      <c r="G92" s="1"/>
      <c r="H92" s="1"/>
      <c r="I92" s="1"/>
      <c r="J92" s="1"/>
      <c r="K92" s="6"/>
      <c r="L92" s="25"/>
      <c r="M92" s="8"/>
    </row>
    <row r="93" spans="1:13" s="7" customFormat="1" x14ac:dyDescent="0.25">
      <c r="A93" s="2"/>
      <c r="B93" s="1"/>
      <c r="C93" s="1"/>
      <c r="D93" s="1"/>
      <c r="E93" s="1"/>
      <c r="F93" s="26"/>
      <c r="G93" s="1"/>
      <c r="H93" s="1"/>
      <c r="I93" s="1"/>
      <c r="J93" s="1"/>
      <c r="K93" s="6"/>
      <c r="L93" s="25"/>
      <c r="M93" s="8"/>
    </row>
    <row r="94" spans="1:13" s="7" customFormat="1" x14ac:dyDescent="0.25">
      <c r="A94" s="2"/>
      <c r="B94" s="1"/>
      <c r="C94" s="1"/>
      <c r="D94" s="1"/>
      <c r="E94" s="1"/>
      <c r="F94" s="26"/>
      <c r="G94" s="1"/>
      <c r="H94" s="1"/>
      <c r="I94" s="1"/>
      <c r="J94" s="1"/>
      <c r="K94" s="6"/>
      <c r="L94" s="25"/>
      <c r="M94" s="8"/>
    </row>
    <row r="95" spans="1:13" s="7" customFormat="1" x14ac:dyDescent="0.25">
      <c r="A95" s="2"/>
      <c r="B95" s="1"/>
      <c r="C95" s="1"/>
      <c r="D95" s="1"/>
      <c r="E95" s="1"/>
      <c r="F95" s="26"/>
      <c r="G95" s="1"/>
      <c r="H95" s="1"/>
      <c r="I95" s="1"/>
      <c r="J95" s="1"/>
      <c r="K95" s="6"/>
      <c r="L95" s="25"/>
      <c r="M95" s="8"/>
    </row>
    <row r="96" spans="1:13" s="7" customFormat="1" x14ac:dyDescent="0.25">
      <c r="A96" s="2"/>
      <c r="B96" s="1"/>
      <c r="C96" s="1"/>
      <c r="D96" s="1"/>
      <c r="E96" s="1"/>
      <c r="F96" s="26"/>
      <c r="G96" s="1"/>
      <c r="H96" s="1"/>
      <c r="I96" s="1"/>
      <c r="J96" s="1"/>
      <c r="K96" s="6"/>
      <c r="L96" s="25"/>
      <c r="M96" s="8"/>
    </row>
    <row r="97" spans="1:13" s="7" customFormat="1" x14ac:dyDescent="0.25">
      <c r="A97" s="2"/>
      <c r="B97" s="1"/>
      <c r="C97" s="1"/>
      <c r="D97" s="1"/>
      <c r="E97" s="1"/>
      <c r="F97" s="26"/>
      <c r="G97" s="1"/>
      <c r="H97" s="1"/>
      <c r="I97" s="1"/>
      <c r="J97" s="1"/>
      <c r="K97" s="6"/>
      <c r="L97" s="25"/>
      <c r="M97" s="8"/>
    </row>
    <row r="98" spans="1:13" s="7" customFormat="1" x14ac:dyDescent="0.25">
      <c r="A98" s="2"/>
      <c r="B98" s="1"/>
      <c r="C98" s="1"/>
      <c r="D98" s="1"/>
      <c r="E98" s="1"/>
      <c r="F98" s="26"/>
      <c r="G98" s="1"/>
      <c r="H98" s="1"/>
      <c r="I98" s="1"/>
      <c r="J98" s="1"/>
      <c r="K98" s="6"/>
      <c r="L98" s="25"/>
      <c r="M98" s="8"/>
    </row>
    <row r="99" spans="1:13" s="7" customFormat="1" x14ac:dyDescent="0.25">
      <c r="A99" s="2"/>
      <c r="B99" s="1"/>
      <c r="C99" s="1"/>
      <c r="D99" s="1"/>
      <c r="E99" s="1"/>
      <c r="F99" s="26"/>
      <c r="G99" s="1"/>
      <c r="H99" s="1"/>
      <c r="I99" s="1"/>
      <c r="J99" s="1"/>
      <c r="K99" s="6"/>
      <c r="L99" s="25"/>
      <c r="M99" s="8"/>
    </row>
    <row r="100" spans="1:13" s="7" customFormat="1" x14ac:dyDescent="0.25">
      <c r="A100" s="2"/>
      <c r="B100" s="1"/>
      <c r="C100" s="1"/>
      <c r="D100" s="1"/>
      <c r="E100" s="1"/>
      <c r="F100" s="26"/>
      <c r="G100" s="1"/>
      <c r="H100" s="1"/>
      <c r="I100" s="1"/>
      <c r="J100" s="1"/>
      <c r="K100" s="6"/>
      <c r="L100" s="25"/>
      <c r="M100" s="8"/>
    </row>
    <row r="101" spans="1:13" s="7" customFormat="1" x14ac:dyDescent="0.25">
      <c r="A101" s="2"/>
      <c r="B101" s="1"/>
      <c r="C101" s="1"/>
      <c r="D101" s="1"/>
      <c r="E101" s="1"/>
      <c r="F101" s="26"/>
      <c r="G101" s="1"/>
      <c r="H101" s="1"/>
      <c r="I101" s="1"/>
      <c r="J101" s="1"/>
      <c r="K101" s="6"/>
      <c r="L101" s="25"/>
      <c r="M101" s="8"/>
    </row>
    <row r="102" spans="1:13" s="7" customFormat="1" x14ac:dyDescent="0.25">
      <c r="A102" s="2"/>
      <c r="B102" s="1"/>
      <c r="C102" s="1"/>
      <c r="D102" s="1"/>
      <c r="E102" s="1"/>
      <c r="F102" s="26"/>
      <c r="G102" s="1"/>
      <c r="H102" s="1"/>
      <c r="I102" s="1"/>
      <c r="J102" s="1"/>
      <c r="K102" s="6"/>
      <c r="L102" s="25"/>
      <c r="M102" s="8"/>
    </row>
    <row r="103" spans="1:13" s="7" customFormat="1" x14ac:dyDescent="0.25">
      <c r="A103" s="2"/>
      <c r="B103" s="1"/>
      <c r="C103" s="1"/>
      <c r="D103" s="1"/>
      <c r="E103" s="1"/>
      <c r="F103" s="26"/>
      <c r="G103" s="1"/>
      <c r="H103" s="1"/>
      <c r="I103" s="1"/>
      <c r="J103" s="1"/>
      <c r="K103" s="6"/>
      <c r="L103" s="25"/>
      <c r="M103" s="8"/>
    </row>
    <row r="104" spans="1:13" s="7" customFormat="1" x14ac:dyDescent="0.25">
      <c r="A104" s="2"/>
      <c r="B104" s="1"/>
      <c r="C104" s="1"/>
      <c r="D104" s="1"/>
      <c r="E104" s="1"/>
      <c r="F104" s="26"/>
      <c r="G104" s="1"/>
      <c r="H104" s="1"/>
      <c r="I104" s="1"/>
      <c r="J104" s="1"/>
      <c r="K104" s="6"/>
      <c r="L104" s="25"/>
      <c r="M104" s="8"/>
    </row>
    <row r="105" spans="1:13" s="7" customFormat="1" x14ac:dyDescent="0.25">
      <c r="A105" s="2"/>
      <c r="B105" s="1"/>
      <c r="C105" s="1"/>
      <c r="D105" s="1"/>
      <c r="E105" s="1"/>
      <c r="F105" s="26"/>
      <c r="G105" s="1"/>
      <c r="H105" s="1"/>
      <c r="I105" s="1"/>
      <c r="J105" s="1"/>
      <c r="K105" s="6"/>
      <c r="L105" s="25"/>
      <c r="M105" s="8"/>
    </row>
    <row r="106" spans="1:13" s="7" customFormat="1" x14ac:dyDescent="0.25">
      <c r="A106" s="2"/>
      <c r="B106" s="1"/>
      <c r="C106" s="1"/>
      <c r="D106" s="1"/>
      <c r="E106" s="1"/>
      <c r="F106" s="26"/>
      <c r="G106" s="1"/>
      <c r="H106" s="1"/>
      <c r="I106" s="1"/>
      <c r="J106" s="1"/>
      <c r="K106" s="6"/>
      <c r="L106" s="25"/>
      <c r="M106" s="8"/>
    </row>
    <row r="107" spans="1:13" s="7" customFormat="1" x14ac:dyDescent="0.25">
      <c r="A107" s="2"/>
      <c r="B107" s="1"/>
      <c r="C107" s="1"/>
      <c r="D107" s="1"/>
      <c r="E107" s="1"/>
      <c r="F107" s="26"/>
      <c r="G107" s="1"/>
      <c r="H107" s="1"/>
      <c r="I107" s="1"/>
      <c r="J107" s="1"/>
      <c r="K107" s="6"/>
      <c r="L107" s="25"/>
      <c r="M107" s="8"/>
    </row>
    <row r="108" spans="1:13" s="7" customFormat="1" x14ac:dyDescent="0.25">
      <c r="A108" s="2"/>
      <c r="B108" s="1"/>
      <c r="C108" s="1"/>
      <c r="D108" s="1"/>
      <c r="E108" s="1"/>
      <c r="F108" s="26"/>
      <c r="G108" s="1"/>
      <c r="H108" s="1"/>
      <c r="I108" s="1"/>
      <c r="J108" s="1"/>
      <c r="K108" s="6"/>
      <c r="L108" s="25"/>
      <c r="M108" s="8"/>
    </row>
    <row r="109" spans="1:13" s="7" customFormat="1" x14ac:dyDescent="0.25">
      <c r="A109" s="2"/>
      <c r="B109" s="1"/>
      <c r="C109" s="1"/>
      <c r="D109" s="1"/>
      <c r="E109" s="1"/>
      <c r="F109" s="26"/>
      <c r="G109" s="1"/>
      <c r="H109" s="1"/>
      <c r="I109" s="1"/>
      <c r="J109" s="1"/>
      <c r="K109" s="6"/>
      <c r="L109" s="25"/>
      <c r="M109" s="8"/>
    </row>
    <row r="110" spans="1:13" s="7" customFormat="1" x14ac:dyDescent="0.25">
      <c r="A110" s="2"/>
      <c r="B110" s="1"/>
      <c r="C110" s="1"/>
      <c r="D110" s="1"/>
      <c r="E110" s="1"/>
      <c r="F110" s="26"/>
      <c r="G110" s="1"/>
      <c r="H110" s="1"/>
      <c r="I110" s="1"/>
      <c r="J110" s="1"/>
      <c r="K110" s="6"/>
      <c r="L110" s="25"/>
      <c r="M110" s="8"/>
    </row>
    <row r="111" spans="1:13" s="7" customFormat="1" x14ac:dyDescent="0.25">
      <c r="A111" s="2"/>
      <c r="B111" s="1"/>
      <c r="C111" s="1"/>
      <c r="D111" s="1"/>
      <c r="E111" s="1"/>
      <c r="F111" s="26"/>
      <c r="G111" s="1"/>
      <c r="H111" s="1"/>
      <c r="I111" s="1"/>
      <c r="J111" s="1"/>
      <c r="K111" s="6"/>
      <c r="L111" s="25"/>
      <c r="M111" s="8"/>
    </row>
    <row r="112" spans="1:13" s="7" customFormat="1" x14ac:dyDescent="0.25">
      <c r="A112" s="2"/>
      <c r="B112" s="1"/>
      <c r="C112" s="1"/>
      <c r="D112" s="1"/>
      <c r="E112" s="1"/>
      <c r="F112" s="26"/>
      <c r="G112" s="1"/>
      <c r="H112" s="1"/>
      <c r="I112" s="1"/>
      <c r="J112" s="1"/>
      <c r="K112" s="6"/>
      <c r="L112" s="25"/>
      <c r="M112" s="8"/>
    </row>
    <row r="113" spans="1:13" s="7" customFormat="1" x14ac:dyDescent="0.25">
      <c r="A113" s="2"/>
      <c r="B113" s="1"/>
      <c r="C113" s="1"/>
      <c r="D113" s="1"/>
      <c r="E113" s="1"/>
      <c r="F113" s="26"/>
      <c r="G113" s="1"/>
      <c r="H113" s="1"/>
      <c r="I113" s="1"/>
      <c r="J113" s="1"/>
      <c r="K113" s="6"/>
      <c r="L113" s="25"/>
      <c r="M113" s="8"/>
    </row>
    <row r="114" spans="1:13" s="7" customFormat="1" x14ac:dyDescent="0.25">
      <c r="A114" s="2"/>
      <c r="B114" s="1"/>
      <c r="C114" s="1"/>
      <c r="D114" s="1"/>
      <c r="E114" s="1"/>
      <c r="F114" s="26"/>
      <c r="G114" s="1"/>
      <c r="H114" s="1"/>
      <c r="I114" s="1"/>
      <c r="J114" s="1"/>
      <c r="K114" s="6"/>
      <c r="L114" s="25"/>
      <c r="M114" s="8"/>
    </row>
    <row r="115" spans="1:13" s="7" customFormat="1" x14ac:dyDescent="0.25">
      <c r="A115" s="2"/>
      <c r="B115" s="1"/>
      <c r="C115" s="1"/>
      <c r="D115" s="1"/>
      <c r="E115" s="1"/>
      <c r="F115" s="26"/>
      <c r="G115" s="1"/>
      <c r="H115" s="1"/>
      <c r="I115" s="1"/>
      <c r="J115" s="1"/>
      <c r="K115" s="6"/>
      <c r="L115" s="25"/>
      <c r="M115" s="8"/>
    </row>
    <row r="116" spans="1:13" s="7" customFormat="1" x14ac:dyDescent="0.25">
      <c r="A116" s="2"/>
      <c r="B116" s="1"/>
      <c r="C116" s="1"/>
      <c r="D116" s="1"/>
      <c r="E116" s="1"/>
      <c r="F116" s="26"/>
      <c r="G116" s="1"/>
      <c r="H116" s="1"/>
      <c r="I116" s="1"/>
      <c r="J116" s="1"/>
      <c r="K116" s="6"/>
      <c r="L116" s="25"/>
      <c r="M116" s="8"/>
    </row>
    <row r="117" spans="1:13" s="7" customFormat="1" x14ac:dyDescent="0.25">
      <c r="A117" s="2"/>
      <c r="B117" s="1"/>
      <c r="C117" s="1"/>
      <c r="D117" s="1"/>
      <c r="E117" s="1"/>
      <c r="F117" s="26"/>
      <c r="G117" s="1"/>
      <c r="H117" s="1"/>
      <c r="I117" s="1"/>
      <c r="J117" s="1"/>
      <c r="K117" s="6"/>
      <c r="L117" s="25"/>
      <c r="M117" s="8"/>
    </row>
    <row r="118" spans="1:13" s="7" customFormat="1" x14ac:dyDescent="0.25">
      <c r="A118" s="2"/>
      <c r="B118" s="1"/>
      <c r="C118" s="1"/>
      <c r="D118" s="1"/>
      <c r="E118" s="1"/>
      <c r="F118" s="26"/>
      <c r="G118" s="1"/>
      <c r="H118" s="1"/>
      <c r="I118" s="1"/>
      <c r="J118" s="1"/>
      <c r="K118" s="6"/>
      <c r="L118" s="25"/>
      <c r="M118" s="8"/>
    </row>
    <row r="119" spans="1:13" s="7" customFormat="1" x14ac:dyDescent="0.25">
      <c r="A119" s="2"/>
      <c r="B119" s="1"/>
      <c r="C119" s="1"/>
      <c r="D119" s="1"/>
      <c r="E119" s="1"/>
      <c r="F119" s="26"/>
      <c r="G119" s="1"/>
      <c r="H119" s="1"/>
      <c r="I119" s="1"/>
      <c r="J119" s="1"/>
      <c r="K119" s="6"/>
      <c r="L119" s="25"/>
      <c r="M119" s="8"/>
    </row>
    <row r="120" spans="1:13" s="7" customFormat="1" x14ac:dyDescent="0.25">
      <c r="A120" s="2"/>
      <c r="B120" s="1"/>
      <c r="C120" s="1"/>
      <c r="D120" s="1"/>
      <c r="E120" s="1"/>
      <c r="F120" s="26"/>
      <c r="G120" s="1"/>
      <c r="H120" s="1"/>
      <c r="I120" s="1"/>
      <c r="J120" s="1"/>
      <c r="K120" s="6"/>
      <c r="L120" s="25"/>
      <c r="M120" s="8"/>
    </row>
    <row r="121" spans="1:13" s="7" customFormat="1" x14ac:dyDescent="0.25">
      <c r="A121" s="2"/>
      <c r="B121" s="1"/>
      <c r="C121" s="1"/>
      <c r="D121" s="1"/>
      <c r="E121" s="1"/>
      <c r="F121" s="26"/>
      <c r="G121" s="1"/>
      <c r="H121" s="1"/>
      <c r="I121" s="1"/>
      <c r="J121" s="1"/>
      <c r="K121" s="6"/>
      <c r="L121" s="25"/>
      <c r="M121" s="8"/>
    </row>
    <row r="122" spans="1:13" s="7" customFormat="1" x14ac:dyDescent="0.25">
      <c r="A122" s="2"/>
      <c r="B122" s="1"/>
      <c r="C122" s="1"/>
      <c r="D122" s="1"/>
      <c r="E122" s="1"/>
      <c r="F122" s="26"/>
      <c r="G122" s="1"/>
      <c r="H122" s="1"/>
      <c r="I122" s="1"/>
      <c r="J122" s="1"/>
      <c r="K122" s="6"/>
      <c r="L122" s="25"/>
      <c r="M122" s="8"/>
    </row>
    <row r="123" spans="1:13" s="7" customFormat="1" x14ac:dyDescent="0.25">
      <c r="A123" s="2"/>
      <c r="B123" s="1"/>
      <c r="C123" s="1"/>
      <c r="D123" s="1"/>
      <c r="E123" s="1"/>
      <c r="F123" s="26"/>
      <c r="G123" s="1"/>
      <c r="H123" s="1"/>
      <c r="I123" s="1"/>
      <c r="J123" s="1"/>
      <c r="K123" s="6"/>
      <c r="L123" s="25"/>
      <c r="M123" s="8"/>
    </row>
    <row r="124" spans="1:13" s="7" customFormat="1" x14ac:dyDescent="0.25">
      <c r="A124" s="2"/>
      <c r="B124" s="1"/>
      <c r="C124" s="1"/>
      <c r="D124" s="1"/>
      <c r="E124" s="1"/>
      <c r="F124" s="26"/>
      <c r="G124" s="1"/>
      <c r="H124" s="1"/>
      <c r="I124" s="1"/>
      <c r="J124" s="1"/>
      <c r="K124" s="6"/>
      <c r="L124" s="25"/>
      <c r="M124" s="8"/>
    </row>
    <row r="125" spans="1:13" s="7" customFormat="1" x14ac:dyDescent="0.25">
      <c r="A125" s="2"/>
      <c r="B125" s="1"/>
      <c r="C125" s="1"/>
      <c r="D125" s="1"/>
      <c r="E125" s="1"/>
      <c r="F125" s="26"/>
      <c r="G125" s="1"/>
      <c r="H125" s="1"/>
      <c r="I125" s="1"/>
      <c r="J125" s="1"/>
      <c r="K125" s="6"/>
      <c r="L125" s="25"/>
      <c r="M125" s="8"/>
    </row>
    <row r="126" spans="1:13" s="7" customFormat="1" x14ac:dyDescent="0.25">
      <c r="A126" s="2"/>
      <c r="B126" s="1"/>
      <c r="C126" s="1"/>
      <c r="D126" s="1"/>
      <c r="E126" s="1"/>
      <c r="F126" s="26"/>
      <c r="G126" s="1"/>
      <c r="H126" s="1"/>
      <c r="I126" s="1"/>
      <c r="J126" s="1"/>
      <c r="K126" s="6"/>
      <c r="L126" s="25"/>
      <c r="M126" s="8"/>
    </row>
    <row r="127" spans="1:13" s="7" customFormat="1" x14ac:dyDescent="0.25">
      <c r="A127" s="2"/>
      <c r="B127" s="1"/>
      <c r="C127" s="1"/>
      <c r="D127" s="1"/>
      <c r="E127" s="1"/>
      <c r="F127" s="26"/>
      <c r="G127" s="1"/>
      <c r="H127" s="1"/>
      <c r="I127" s="1"/>
      <c r="J127" s="1"/>
      <c r="K127" s="6"/>
      <c r="L127" s="25"/>
      <c r="M127" s="8"/>
    </row>
    <row r="128" spans="1:13" s="7" customFormat="1" x14ac:dyDescent="0.25">
      <c r="A128" s="2"/>
      <c r="B128" s="1"/>
      <c r="C128" s="1"/>
      <c r="D128" s="1"/>
      <c r="E128" s="1"/>
      <c r="F128" s="26"/>
      <c r="G128" s="1"/>
      <c r="H128" s="1"/>
      <c r="I128" s="1"/>
      <c r="J128" s="1"/>
      <c r="K128" s="6"/>
      <c r="L128" s="25"/>
      <c r="M128" s="8"/>
    </row>
    <row r="129" spans="1:13" s="7" customFormat="1" x14ac:dyDescent="0.25">
      <c r="A129" s="2"/>
      <c r="B129" s="1"/>
      <c r="C129" s="1"/>
      <c r="D129" s="1"/>
      <c r="E129" s="1"/>
      <c r="F129" s="26"/>
      <c r="G129" s="1"/>
      <c r="H129" s="1"/>
      <c r="I129" s="1"/>
      <c r="J129" s="1"/>
      <c r="K129" s="6"/>
      <c r="L129" s="25"/>
      <c r="M129" s="8"/>
    </row>
    <row r="130" spans="1:13" s="7" customFormat="1" x14ac:dyDescent="0.25">
      <c r="A130" s="2"/>
      <c r="B130" s="1"/>
      <c r="C130" s="1"/>
      <c r="D130" s="1"/>
      <c r="E130" s="1"/>
      <c r="F130" s="26"/>
      <c r="G130" s="1"/>
      <c r="H130" s="1"/>
      <c r="I130" s="1"/>
      <c r="J130" s="1"/>
      <c r="K130" s="6"/>
      <c r="L130" s="25"/>
      <c r="M130" s="8"/>
    </row>
    <row r="131" spans="1:13" s="7" customFormat="1" x14ac:dyDescent="0.25">
      <c r="A131" s="2"/>
      <c r="B131" s="1"/>
      <c r="C131" s="1"/>
      <c r="D131" s="1"/>
      <c r="E131" s="1"/>
      <c r="F131" s="26"/>
      <c r="G131" s="1"/>
      <c r="H131" s="1"/>
      <c r="I131" s="1"/>
      <c r="J131" s="1"/>
      <c r="K131" s="6"/>
      <c r="L131" s="25"/>
      <c r="M131" s="8"/>
    </row>
    <row r="132" spans="1:13" s="7" customFormat="1" x14ac:dyDescent="0.25">
      <c r="A132" s="2"/>
      <c r="B132" s="1"/>
      <c r="C132" s="1"/>
      <c r="D132" s="1"/>
      <c r="E132" s="1"/>
      <c r="F132" s="26"/>
      <c r="G132" s="1"/>
      <c r="H132" s="1"/>
      <c r="I132" s="1"/>
      <c r="J132" s="1"/>
      <c r="K132" s="6"/>
      <c r="L132" s="25"/>
      <c r="M132" s="8"/>
    </row>
    <row r="133" spans="1:13" s="7" customFormat="1" x14ac:dyDescent="0.25">
      <c r="A133" s="2"/>
      <c r="B133" s="1"/>
      <c r="C133" s="1"/>
      <c r="D133" s="1"/>
      <c r="E133" s="1"/>
      <c r="F133" s="26"/>
      <c r="G133" s="1"/>
      <c r="H133" s="1"/>
      <c r="I133" s="1"/>
      <c r="J133" s="1"/>
      <c r="K133" s="6"/>
      <c r="L133" s="25"/>
      <c r="M133" s="8"/>
    </row>
    <row r="134" spans="1:13" s="7" customFormat="1" x14ac:dyDescent="0.25">
      <c r="A134" s="2"/>
      <c r="B134" s="1"/>
      <c r="C134" s="1"/>
      <c r="D134" s="1"/>
      <c r="E134" s="1"/>
      <c r="F134" s="26"/>
      <c r="G134" s="1"/>
      <c r="H134" s="1"/>
      <c r="I134" s="1"/>
      <c r="J134" s="1"/>
      <c r="K134" s="6"/>
      <c r="L134" s="25"/>
      <c r="M134" s="8"/>
    </row>
    <row r="135" spans="1:13" s="7" customFormat="1" x14ac:dyDescent="0.25">
      <c r="A135" s="2"/>
      <c r="B135" s="1"/>
      <c r="C135" s="1"/>
      <c r="D135" s="1"/>
      <c r="E135" s="1"/>
      <c r="F135" s="26"/>
      <c r="G135" s="1"/>
      <c r="H135" s="1"/>
      <c r="I135" s="1"/>
      <c r="J135" s="1"/>
      <c r="K135" s="6"/>
      <c r="L135" s="25"/>
      <c r="M135" s="8"/>
    </row>
    <row r="136" spans="1:13" s="7" customFormat="1" x14ac:dyDescent="0.25">
      <c r="A136" s="2"/>
      <c r="B136" s="1"/>
      <c r="C136" s="1"/>
      <c r="D136" s="1"/>
      <c r="E136" s="1"/>
      <c r="F136" s="26"/>
      <c r="G136" s="1"/>
      <c r="H136" s="1"/>
      <c r="I136" s="1"/>
      <c r="J136" s="1"/>
      <c r="K136" s="6"/>
      <c r="L136" s="25"/>
      <c r="M136" s="8"/>
    </row>
    <row r="137" spans="1:13" s="7" customFormat="1" x14ac:dyDescent="0.25">
      <c r="A137" s="2"/>
      <c r="B137" s="1"/>
      <c r="C137" s="1"/>
      <c r="D137" s="1"/>
      <c r="E137" s="1"/>
      <c r="F137" s="26"/>
      <c r="G137" s="1"/>
      <c r="H137" s="1"/>
      <c r="I137" s="1"/>
      <c r="J137" s="1"/>
      <c r="K137" s="6"/>
      <c r="L137" s="25"/>
      <c r="M137" s="8"/>
    </row>
    <row r="138" spans="1:13" s="7" customFormat="1" x14ac:dyDescent="0.25">
      <c r="A138" s="2"/>
      <c r="B138" s="1"/>
      <c r="C138" s="1"/>
      <c r="D138" s="1"/>
      <c r="E138" s="1"/>
      <c r="F138" s="26"/>
      <c r="G138" s="1"/>
      <c r="H138" s="1"/>
      <c r="I138" s="1"/>
      <c r="J138" s="1"/>
      <c r="K138" s="6"/>
      <c r="L138" s="25"/>
      <c r="M138" s="8"/>
    </row>
    <row r="139" spans="1:13" s="7" customFormat="1" x14ac:dyDescent="0.25">
      <c r="A139" s="2"/>
      <c r="B139" s="1"/>
      <c r="C139" s="1"/>
      <c r="D139" s="1"/>
      <c r="E139" s="1"/>
      <c r="F139" s="26"/>
      <c r="G139" s="1"/>
      <c r="H139" s="1"/>
      <c r="I139" s="1"/>
      <c r="J139" s="1"/>
      <c r="K139" s="6"/>
      <c r="L139" s="25"/>
      <c r="M139" s="8"/>
    </row>
    <row r="140" spans="1:13" s="7" customFormat="1" x14ac:dyDescent="0.25">
      <c r="A140" s="2"/>
      <c r="B140" s="1"/>
      <c r="C140" s="1"/>
      <c r="D140" s="1"/>
      <c r="E140" s="1"/>
      <c r="F140" s="26"/>
      <c r="G140" s="1"/>
      <c r="H140" s="1"/>
      <c r="I140" s="1"/>
      <c r="J140" s="1"/>
      <c r="K140" s="6"/>
      <c r="L140" s="25"/>
      <c r="M140" s="8"/>
    </row>
    <row r="141" spans="1:13" s="7" customFormat="1" x14ac:dyDescent="0.25">
      <c r="A141" s="2"/>
      <c r="B141" s="1"/>
      <c r="C141" s="1"/>
      <c r="D141" s="1"/>
      <c r="E141" s="1"/>
      <c r="F141" s="26"/>
      <c r="G141" s="1"/>
      <c r="H141" s="1"/>
      <c r="I141" s="1"/>
      <c r="J141" s="1"/>
      <c r="K141" s="6"/>
      <c r="L141" s="25"/>
      <c r="M141" s="8"/>
    </row>
    <row r="142" spans="1:13" s="7" customFormat="1" x14ac:dyDescent="0.25">
      <c r="A142" s="2"/>
      <c r="B142" s="1"/>
      <c r="C142" s="1"/>
      <c r="D142" s="1"/>
      <c r="E142" s="1"/>
      <c r="F142" s="26"/>
      <c r="G142" s="1"/>
      <c r="H142" s="1"/>
      <c r="I142" s="1"/>
      <c r="J142" s="1"/>
      <c r="K142" s="6"/>
      <c r="L142" s="25"/>
      <c r="M142" s="8"/>
    </row>
    <row r="143" spans="1:13" s="7" customFormat="1" x14ac:dyDescent="0.25">
      <c r="A143" s="2"/>
      <c r="B143" s="1"/>
      <c r="C143" s="1"/>
      <c r="D143" s="1"/>
      <c r="E143" s="1"/>
      <c r="F143" s="26"/>
      <c r="G143" s="1"/>
      <c r="H143" s="1"/>
      <c r="I143" s="1"/>
      <c r="J143" s="1"/>
      <c r="K143" s="6"/>
      <c r="L143" s="25"/>
      <c r="M143" s="8"/>
    </row>
    <row r="144" spans="1:13" s="7" customFormat="1" x14ac:dyDescent="0.25">
      <c r="A144" s="2"/>
      <c r="B144" s="1"/>
      <c r="C144" s="1"/>
      <c r="D144" s="1"/>
      <c r="E144" s="1"/>
      <c r="F144" s="26"/>
      <c r="G144" s="1"/>
      <c r="H144" s="1"/>
      <c r="I144" s="1"/>
      <c r="J144" s="1"/>
      <c r="K144" s="6"/>
      <c r="L144" s="25"/>
      <c r="M144" s="8"/>
    </row>
    <row r="145" spans="1:13" s="7" customFormat="1" x14ac:dyDescent="0.25">
      <c r="A145" s="2"/>
      <c r="B145" s="1"/>
      <c r="C145" s="1"/>
      <c r="D145" s="1"/>
      <c r="E145" s="1"/>
      <c r="F145" s="26"/>
      <c r="G145" s="1"/>
      <c r="H145" s="1"/>
      <c r="I145" s="1"/>
      <c r="J145" s="1"/>
      <c r="K145" s="6"/>
      <c r="L145" s="25"/>
      <c r="M145" s="8"/>
    </row>
    <row r="146" spans="1:13" s="7" customFormat="1" x14ac:dyDescent="0.25">
      <c r="A146" s="2"/>
      <c r="B146" s="1"/>
      <c r="C146" s="1"/>
      <c r="D146" s="1"/>
      <c r="E146" s="1"/>
      <c r="F146" s="26"/>
      <c r="G146" s="1"/>
      <c r="H146" s="1"/>
      <c r="I146" s="1"/>
      <c r="J146" s="1"/>
      <c r="K146" s="6"/>
      <c r="L146" s="25"/>
      <c r="M146" s="8"/>
    </row>
    <row r="147" spans="1:13" s="7" customFormat="1" x14ac:dyDescent="0.25">
      <c r="A147" s="2"/>
      <c r="B147" s="1"/>
      <c r="C147" s="1"/>
      <c r="D147" s="1"/>
      <c r="E147" s="1"/>
      <c r="F147" s="26"/>
      <c r="G147" s="1"/>
      <c r="H147" s="1"/>
      <c r="I147" s="1"/>
      <c r="J147" s="1"/>
      <c r="K147" s="6"/>
      <c r="L147" s="25"/>
      <c r="M147" s="8"/>
    </row>
    <row r="148" spans="1:13" s="7" customFormat="1" x14ac:dyDescent="0.25">
      <c r="A148" s="2"/>
      <c r="B148" s="1"/>
      <c r="C148" s="1"/>
      <c r="D148" s="1"/>
      <c r="E148" s="1"/>
      <c r="F148" s="26"/>
      <c r="G148" s="1"/>
      <c r="H148" s="1"/>
      <c r="I148" s="1"/>
      <c r="J148" s="1"/>
      <c r="K148" s="6"/>
      <c r="L148" s="25"/>
      <c r="M148" s="8"/>
    </row>
    <row r="149" spans="1:13" s="7" customFormat="1" x14ac:dyDescent="0.25">
      <c r="A149" s="2"/>
      <c r="B149" s="1"/>
      <c r="C149" s="1"/>
      <c r="D149" s="1"/>
      <c r="E149" s="1"/>
      <c r="F149" s="26"/>
      <c r="G149" s="1"/>
      <c r="H149" s="1"/>
      <c r="I149" s="1"/>
      <c r="J149" s="1"/>
      <c r="K149" s="6"/>
      <c r="L149" s="25"/>
      <c r="M149" s="8"/>
    </row>
    <row r="150" spans="1:13" s="7" customFormat="1" x14ac:dyDescent="0.25">
      <c r="A150" s="2"/>
      <c r="B150" s="1"/>
      <c r="C150" s="1"/>
      <c r="D150" s="1"/>
      <c r="E150" s="1"/>
      <c r="F150" s="26"/>
      <c r="G150" s="1"/>
      <c r="H150" s="1"/>
      <c r="I150" s="1"/>
      <c r="J150" s="1"/>
      <c r="K150" s="6"/>
      <c r="L150" s="25"/>
      <c r="M150" s="8"/>
    </row>
    <row r="151" spans="1:13" s="7" customFormat="1" x14ac:dyDescent="0.25">
      <c r="A151" s="2"/>
      <c r="B151" s="1"/>
      <c r="C151" s="1"/>
      <c r="D151" s="1"/>
      <c r="E151" s="1"/>
      <c r="F151" s="26"/>
      <c r="G151" s="1"/>
      <c r="H151" s="1"/>
      <c r="I151" s="1"/>
      <c r="J151" s="1"/>
      <c r="K151" s="6"/>
      <c r="L151" s="25"/>
      <c r="M151" s="8"/>
    </row>
    <row r="152" spans="1:13" s="7" customFormat="1" x14ac:dyDescent="0.25">
      <c r="A152" s="2"/>
      <c r="B152" s="1"/>
      <c r="C152" s="1"/>
      <c r="D152" s="1"/>
      <c r="E152" s="1"/>
      <c r="F152" s="26"/>
      <c r="G152" s="1"/>
      <c r="H152" s="1"/>
      <c r="I152" s="1"/>
      <c r="J152" s="1"/>
      <c r="K152" s="6"/>
      <c r="L152" s="25"/>
      <c r="M152" s="8"/>
    </row>
    <row r="153" spans="1:13" s="7" customFormat="1" x14ac:dyDescent="0.25">
      <c r="A153" s="2"/>
      <c r="B153" s="1"/>
      <c r="C153" s="1"/>
      <c r="D153" s="1"/>
      <c r="E153" s="1"/>
      <c r="F153" s="26"/>
      <c r="G153" s="1"/>
      <c r="H153" s="1"/>
      <c r="I153" s="1"/>
      <c r="J153" s="1"/>
      <c r="K153" s="6"/>
      <c r="L153" s="25"/>
      <c r="M153" s="8"/>
    </row>
    <row r="154" spans="1:13" s="7" customFormat="1" x14ac:dyDescent="0.25">
      <c r="A154" s="2"/>
      <c r="B154" s="1"/>
      <c r="C154" s="1"/>
      <c r="D154" s="1"/>
      <c r="E154" s="1"/>
      <c r="F154" s="26"/>
      <c r="G154" s="1"/>
      <c r="H154" s="1"/>
      <c r="I154" s="1"/>
      <c r="J154" s="1"/>
      <c r="K154" s="6"/>
      <c r="L154" s="25"/>
      <c r="M154" s="8"/>
    </row>
    <row r="155" spans="1:13" s="7" customFormat="1" x14ac:dyDescent="0.25">
      <c r="A155" s="2"/>
      <c r="B155" s="1"/>
      <c r="C155" s="1"/>
      <c r="D155" s="1"/>
      <c r="E155" s="1"/>
      <c r="F155" s="26"/>
      <c r="G155" s="1"/>
      <c r="H155" s="1"/>
      <c r="I155" s="1"/>
      <c r="J155" s="1"/>
      <c r="K155" s="6"/>
      <c r="L155" s="25"/>
      <c r="M155" s="8"/>
    </row>
    <row r="156" spans="1:13" s="7" customFormat="1" x14ac:dyDescent="0.25">
      <c r="A156" s="2"/>
      <c r="B156" s="1"/>
      <c r="C156" s="1"/>
      <c r="D156" s="1"/>
      <c r="E156" s="1"/>
      <c r="F156" s="26"/>
      <c r="G156" s="1"/>
      <c r="H156" s="1"/>
      <c r="I156" s="1"/>
      <c r="J156" s="1"/>
      <c r="K156" s="6"/>
      <c r="L156" s="25"/>
      <c r="M156" s="8"/>
    </row>
    <row r="157" spans="1:13" s="7" customFormat="1" x14ac:dyDescent="0.25">
      <c r="A157" s="2"/>
      <c r="B157" s="1"/>
      <c r="C157" s="1"/>
      <c r="D157" s="1"/>
      <c r="E157" s="1"/>
      <c r="F157" s="26"/>
      <c r="G157" s="1"/>
      <c r="H157" s="1"/>
      <c r="I157" s="1"/>
      <c r="J157" s="1"/>
      <c r="K157" s="6"/>
      <c r="L157" s="25"/>
      <c r="M157" s="8"/>
    </row>
    <row r="158" spans="1:13" s="7" customFormat="1" x14ac:dyDescent="0.25">
      <c r="A158" s="2"/>
      <c r="B158" s="1"/>
      <c r="C158" s="1"/>
      <c r="D158" s="1"/>
      <c r="E158" s="1"/>
      <c r="F158" s="26"/>
      <c r="G158" s="1"/>
      <c r="H158" s="1"/>
      <c r="I158" s="1"/>
      <c r="J158" s="1"/>
      <c r="K158" s="6"/>
      <c r="L158" s="25"/>
      <c r="M158" s="8"/>
    </row>
    <row r="159" spans="1:13" s="7" customFormat="1" x14ac:dyDescent="0.25">
      <c r="A159" s="2"/>
      <c r="B159" s="1"/>
      <c r="C159" s="1"/>
      <c r="D159" s="1"/>
      <c r="E159" s="1"/>
      <c r="F159" s="26"/>
      <c r="G159" s="1"/>
      <c r="H159" s="1"/>
      <c r="I159" s="1"/>
      <c r="J159" s="1"/>
      <c r="K159" s="6"/>
      <c r="L159" s="25"/>
      <c r="M159" s="8"/>
    </row>
    <row r="160" spans="1:13" s="7" customFormat="1" x14ac:dyDescent="0.25">
      <c r="A160" s="2"/>
      <c r="B160" s="1"/>
      <c r="C160" s="1"/>
      <c r="D160" s="1"/>
      <c r="E160" s="1"/>
      <c r="F160" s="26"/>
      <c r="G160" s="1"/>
      <c r="H160" s="1"/>
      <c r="I160" s="1"/>
      <c r="J160" s="1"/>
      <c r="K160" s="6"/>
      <c r="L160" s="25"/>
      <c r="M160" s="8"/>
    </row>
    <row r="161" spans="1:13" s="7" customFormat="1" x14ac:dyDescent="0.25">
      <c r="A161" s="2"/>
      <c r="B161" s="1"/>
      <c r="C161" s="1"/>
      <c r="D161" s="1"/>
      <c r="E161" s="1"/>
      <c r="F161" s="26"/>
      <c r="G161" s="1"/>
      <c r="H161" s="1"/>
      <c r="I161" s="1"/>
      <c r="J161" s="1"/>
      <c r="K161" s="6"/>
      <c r="L161" s="25"/>
      <c r="M161" s="8"/>
    </row>
    <row r="162" spans="1:13" s="7" customFormat="1" x14ac:dyDescent="0.25">
      <c r="A162" s="2"/>
      <c r="B162" s="1"/>
      <c r="C162" s="1"/>
      <c r="D162" s="1"/>
      <c r="E162" s="1"/>
      <c r="F162" s="26"/>
      <c r="G162" s="1"/>
      <c r="H162" s="1"/>
      <c r="I162" s="1"/>
      <c r="J162" s="1"/>
      <c r="K162" s="6"/>
      <c r="L162" s="25"/>
      <c r="M162" s="8"/>
    </row>
    <row r="163" spans="1:13" s="7" customFormat="1" x14ac:dyDescent="0.25">
      <c r="A163" s="2"/>
      <c r="B163" s="1"/>
      <c r="C163" s="1"/>
      <c r="D163" s="1"/>
      <c r="E163" s="1"/>
      <c r="F163" s="26"/>
      <c r="G163" s="1"/>
      <c r="H163" s="1"/>
      <c r="I163" s="1"/>
      <c r="J163" s="1"/>
      <c r="K163" s="6"/>
      <c r="L163" s="25"/>
      <c r="M163" s="8"/>
    </row>
    <row r="164" spans="1:13" s="7" customFormat="1" x14ac:dyDescent="0.25">
      <c r="A164" s="2"/>
      <c r="B164" s="1"/>
      <c r="C164" s="1"/>
      <c r="D164" s="1"/>
      <c r="E164" s="1"/>
      <c r="F164" s="26"/>
      <c r="G164" s="1"/>
      <c r="H164" s="1"/>
      <c r="I164" s="1"/>
      <c r="J164" s="1"/>
      <c r="K164" s="6"/>
      <c r="L164" s="25"/>
      <c r="M164" s="8"/>
    </row>
    <row r="165" spans="1:13" s="7" customFormat="1" x14ac:dyDescent="0.25">
      <c r="A165" s="2"/>
      <c r="B165" s="1"/>
      <c r="C165" s="1"/>
      <c r="D165" s="1"/>
      <c r="E165" s="1"/>
      <c r="F165" s="26"/>
      <c r="G165" s="1"/>
      <c r="H165" s="1"/>
      <c r="I165" s="1"/>
      <c r="J165" s="1"/>
      <c r="K165" s="6"/>
      <c r="L165" s="25"/>
      <c r="M165" s="8"/>
    </row>
    <row r="166" spans="1:13" s="7" customFormat="1" x14ac:dyDescent="0.25">
      <c r="A166" s="2"/>
      <c r="B166" s="1"/>
      <c r="C166" s="1"/>
      <c r="D166" s="1"/>
      <c r="E166" s="1"/>
      <c r="F166" s="26"/>
      <c r="G166" s="1"/>
      <c r="H166" s="1"/>
      <c r="I166" s="1"/>
      <c r="J166" s="1"/>
      <c r="K166" s="6"/>
      <c r="L166" s="25"/>
      <c r="M166" s="8"/>
    </row>
    <row r="167" spans="1:13" s="7" customFormat="1" x14ac:dyDescent="0.25">
      <c r="A167" s="2"/>
      <c r="B167" s="1"/>
      <c r="C167" s="1"/>
      <c r="D167" s="1"/>
      <c r="E167" s="1"/>
      <c r="F167" s="26"/>
      <c r="G167" s="1"/>
      <c r="H167" s="1"/>
      <c r="I167" s="1"/>
      <c r="J167" s="1"/>
      <c r="K167" s="6"/>
      <c r="L167" s="25"/>
      <c r="M167" s="8"/>
    </row>
    <row r="168" spans="1:13" s="7" customFormat="1" x14ac:dyDescent="0.25">
      <c r="A168" s="2"/>
      <c r="B168" s="1"/>
      <c r="C168" s="1"/>
      <c r="D168" s="1"/>
      <c r="E168" s="1"/>
      <c r="F168" s="26"/>
      <c r="G168" s="1"/>
      <c r="H168" s="1"/>
      <c r="I168" s="1"/>
      <c r="J168" s="1"/>
      <c r="K168" s="6"/>
      <c r="L168" s="25"/>
      <c r="M168" s="8"/>
    </row>
    <row r="169" spans="1:13" s="7" customFormat="1" x14ac:dyDescent="0.25">
      <c r="A169" s="2"/>
      <c r="B169" s="1"/>
      <c r="C169" s="1"/>
      <c r="D169" s="1"/>
      <c r="E169" s="1"/>
      <c r="F169" s="26"/>
      <c r="G169" s="1"/>
      <c r="H169" s="1"/>
      <c r="I169" s="1"/>
      <c r="J169" s="1"/>
      <c r="K169" s="6"/>
      <c r="L169" s="25"/>
      <c r="M169" s="8"/>
    </row>
    <row r="170" spans="1:13" s="7" customFormat="1" x14ac:dyDescent="0.25">
      <c r="A170" s="2"/>
      <c r="B170" s="1"/>
      <c r="C170" s="1"/>
      <c r="D170" s="1"/>
      <c r="E170" s="1"/>
      <c r="F170" s="26"/>
      <c r="G170" s="1"/>
      <c r="H170" s="1"/>
      <c r="I170" s="1"/>
      <c r="J170" s="1"/>
      <c r="K170" s="6"/>
      <c r="L170" s="25"/>
      <c r="M170" s="8"/>
    </row>
    <row r="171" spans="1:13" s="7" customFormat="1" x14ac:dyDescent="0.25">
      <c r="A171" s="2"/>
      <c r="B171" s="1"/>
      <c r="C171" s="1"/>
      <c r="D171" s="1"/>
      <c r="E171" s="1"/>
      <c r="F171" s="26"/>
      <c r="G171" s="1"/>
      <c r="H171" s="1"/>
      <c r="I171" s="1"/>
      <c r="J171" s="1"/>
      <c r="K171" s="6"/>
      <c r="L171" s="25"/>
      <c r="M171" s="8"/>
    </row>
    <row r="172" spans="1:13" s="7" customFormat="1" x14ac:dyDescent="0.25">
      <c r="A172" s="2"/>
      <c r="B172" s="1"/>
      <c r="C172" s="1"/>
      <c r="D172" s="1"/>
      <c r="E172" s="1"/>
      <c r="F172" s="26"/>
      <c r="G172" s="1"/>
      <c r="H172" s="1"/>
      <c r="I172" s="1"/>
      <c r="J172" s="1"/>
      <c r="K172" s="6"/>
      <c r="L172" s="25"/>
      <c r="M172" s="8"/>
    </row>
    <row r="173" spans="1:13" s="7" customFormat="1" x14ac:dyDescent="0.25">
      <c r="A173" s="2"/>
      <c r="B173" s="1"/>
      <c r="C173" s="1"/>
      <c r="D173" s="1"/>
      <c r="E173" s="1"/>
      <c r="F173" s="26"/>
      <c r="G173" s="1"/>
      <c r="H173" s="1"/>
      <c r="I173" s="1"/>
      <c r="J173" s="1"/>
      <c r="K173" s="6"/>
      <c r="L173" s="25"/>
      <c r="M173" s="8"/>
    </row>
    <row r="174" spans="1:13" s="7" customFormat="1" x14ac:dyDescent="0.25">
      <c r="A174" s="2"/>
      <c r="B174" s="1"/>
      <c r="C174" s="1"/>
      <c r="D174" s="1"/>
      <c r="E174" s="1"/>
      <c r="F174" s="26"/>
      <c r="G174" s="1"/>
      <c r="H174" s="1"/>
      <c r="I174" s="1"/>
      <c r="J174" s="1"/>
      <c r="K174" s="6"/>
      <c r="L174" s="25"/>
      <c r="M174" s="8"/>
    </row>
    <row r="175" spans="1:13" s="7" customFormat="1" x14ac:dyDescent="0.25">
      <c r="A175" s="2"/>
      <c r="B175" s="1"/>
      <c r="C175" s="1"/>
      <c r="D175" s="1"/>
      <c r="E175" s="1"/>
      <c r="F175" s="26"/>
      <c r="G175" s="1"/>
      <c r="H175" s="1"/>
      <c r="I175" s="1"/>
      <c r="J175" s="1"/>
      <c r="K175" s="6"/>
      <c r="L175" s="25"/>
      <c r="M175" s="8"/>
    </row>
    <row r="176" spans="1:13" s="7" customFormat="1" x14ac:dyDescent="0.25">
      <c r="A176" s="2"/>
      <c r="B176" s="1"/>
      <c r="C176" s="1"/>
      <c r="D176" s="1"/>
      <c r="E176" s="1"/>
      <c r="F176" s="26"/>
      <c r="G176" s="1"/>
      <c r="H176" s="1"/>
      <c r="I176" s="1"/>
      <c r="J176" s="1"/>
      <c r="K176" s="6"/>
      <c r="L176" s="25"/>
      <c r="M176" s="8"/>
    </row>
    <row r="177" spans="1:13" s="7" customFormat="1" x14ac:dyDescent="0.25">
      <c r="A177" s="2"/>
      <c r="B177" s="1"/>
      <c r="C177" s="1"/>
      <c r="D177" s="1"/>
      <c r="E177" s="1"/>
      <c r="F177" s="26"/>
      <c r="G177" s="1"/>
      <c r="H177" s="1"/>
      <c r="I177" s="1"/>
      <c r="J177" s="1"/>
      <c r="K177" s="6"/>
      <c r="L177" s="25"/>
      <c r="M177" s="8"/>
    </row>
    <row r="178" spans="1:13" s="7" customFormat="1" x14ac:dyDescent="0.25">
      <c r="A178" s="2"/>
      <c r="B178" s="1"/>
      <c r="C178" s="1"/>
      <c r="D178" s="1"/>
      <c r="E178" s="1"/>
      <c r="F178" s="26"/>
      <c r="G178" s="1"/>
      <c r="H178" s="1"/>
      <c r="I178" s="1"/>
      <c r="J178" s="1"/>
      <c r="K178" s="6"/>
      <c r="L178" s="25"/>
      <c r="M178" s="8"/>
    </row>
    <row r="179" spans="1:13" s="7" customFormat="1" x14ac:dyDescent="0.25">
      <c r="A179" s="2"/>
      <c r="B179" s="1"/>
      <c r="C179" s="1"/>
      <c r="D179" s="1"/>
      <c r="E179" s="1"/>
      <c r="F179" s="26"/>
      <c r="G179" s="1"/>
      <c r="H179" s="1"/>
      <c r="I179" s="1"/>
      <c r="J179" s="1"/>
      <c r="K179" s="6"/>
      <c r="L179" s="25"/>
      <c r="M179" s="8"/>
    </row>
    <row r="180" spans="1:13" s="7" customFormat="1" x14ac:dyDescent="0.25">
      <c r="A180" s="2"/>
      <c r="B180" s="1"/>
      <c r="C180" s="1"/>
      <c r="D180" s="1"/>
      <c r="E180" s="1"/>
      <c r="F180" s="26"/>
      <c r="G180" s="1"/>
      <c r="H180" s="1"/>
      <c r="I180" s="1"/>
      <c r="J180" s="1"/>
      <c r="K180" s="6"/>
      <c r="L180" s="25"/>
      <c r="M180" s="8"/>
    </row>
    <row r="181" spans="1:13" s="7" customFormat="1" x14ac:dyDescent="0.25">
      <c r="A181" s="2"/>
      <c r="B181" s="1"/>
      <c r="C181" s="1"/>
      <c r="D181" s="1"/>
      <c r="E181" s="1"/>
      <c r="F181" s="26"/>
      <c r="G181" s="1"/>
      <c r="H181" s="1"/>
      <c r="I181" s="1"/>
      <c r="J181" s="1"/>
      <c r="K181" s="6"/>
      <c r="L181" s="25"/>
      <c r="M181" s="8"/>
    </row>
    <row r="182" spans="1:13" s="7" customFormat="1" x14ac:dyDescent="0.25">
      <c r="A182" s="2"/>
      <c r="B182" s="1"/>
      <c r="C182" s="1"/>
      <c r="D182" s="1"/>
      <c r="E182" s="1"/>
      <c r="F182" s="26"/>
      <c r="G182" s="1"/>
      <c r="H182" s="1"/>
      <c r="I182" s="1"/>
      <c r="J182" s="1"/>
      <c r="K182" s="6"/>
      <c r="L182" s="25"/>
      <c r="M182" s="8"/>
    </row>
    <row r="183" spans="1:13" s="7" customFormat="1" x14ac:dyDescent="0.25">
      <c r="A183" s="2"/>
      <c r="B183" s="1"/>
      <c r="C183" s="1"/>
      <c r="D183" s="1"/>
      <c r="E183" s="1"/>
      <c r="F183" s="26"/>
      <c r="G183" s="1"/>
      <c r="H183" s="1"/>
      <c r="I183" s="1"/>
      <c r="J183" s="1"/>
      <c r="K183" s="6"/>
      <c r="L183" s="25"/>
      <c r="M183" s="8"/>
    </row>
    <row r="184" spans="1:13" s="7" customFormat="1" x14ac:dyDescent="0.25">
      <c r="A184" s="2"/>
      <c r="B184" s="1"/>
      <c r="C184" s="1"/>
      <c r="D184" s="1"/>
      <c r="E184" s="1"/>
      <c r="F184" s="26"/>
      <c r="G184" s="1"/>
      <c r="H184" s="1"/>
      <c r="I184" s="1"/>
      <c r="J184" s="1"/>
      <c r="K184" s="6"/>
      <c r="L184" s="25"/>
      <c r="M184" s="8"/>
    </row>
    <row r="185" spans="1:13" s="7" customFormat="1" x14ac:dyDescent="0.25">
      <c r="A185" s="2"/>
      <c r="B185" s="1"/>
      <c r="C185" s="1"/>
      <c r="D185" s="1"/>
      <c r="E185" s="1"/>
      <c r="F185" s="26"/>
      <c r="G185" s="1"/>
      <c r="H185" s="1"/>
      <c r="I185" s="1"/>
      <c r="J185" s="1"/>
      <c r="K185" s="6"/>
      <c r="L185" s="25"/>
      <c r="M185" s="8"/>
    </row>
    <row r="186" spans="1:13" s="7" customFormat="1" x14ac:dyDescent="0.25">
      <c r="A186" s="2"/>
      <c r="B186" s="1"/>
      <c r="C186" s="1"/>
      <c r="D186" s="1"/>
      <c r="E186" s="1"/>
      <c r="F186" s="26"/>
      <c r="G186" s="1"/>
      <c r="H186" s="1"/>
      <c r="I186" s="1"/>
      <c r="J186" s="1"/>
      <c r="K186" s="6"/>
      <c r="L186" s="25"/>
      <c r="M186" s="8"/>
    </row>
    <row r="187" spans="1:13" s="7" customFormat="1" x14ac:dyDescent="0.25">
      <c r="A187" s="2"/>
      <c r="B187" s="1"/>
      <c r="C187" s="1"/>
      <c r="D187" s="1"/>
      <c r="E187" s="1"/>
      <c r="F187" s="26"/>
      <c r="G187" s="1"/>
      <c r="H187" s="1"/>
      <c r="I187" s="1"/>
      <c r="J187" s="1"/>
      <c r="K187" s="6"/>
      <c r="L187" s="25"/>
      <c r="M187" s="8"/>
    </row>
    <row r="188" spans="1:13" s="7" customFormat="1" x14ac:dyDescent="0.25">
      <c r="A188" s="2"/>
      <c r="B188" s="1"/>
      <c r="C188" s="1"/>
      <c r="D188" s="1"/>
      <c r="E188" s="1"/>
      <c r="F188" s="26"/>
      <c r="G188" s="1"/>
      <c r="H188" s="1"/>
      <c r="I188" s="1"/>
      <c r="J188" s="1"/>
      <c r="K188" s="6"/>
      <c r="L188" s="25"/>
      <c r="M188" s="8"/>
    </row>
    <row r="189" spans="1:13" s="7" customFormat="1" x14ac:dyDescent="0.25">
      <c r="A189" s="2"/>
      <c r="B189" s="1"/>
      <c r="C189" s="1"/>
      <c r="D189" s="1"/>
      <c r="E189" s="1"/>
      <c r="F189" s="26"/>
      <c r="G189" s="1"/>
      <c r="H189" s="1"/>
      <c r="I189" s="1"/>
      <c r="J189" s="1"/>
      <c r="K189" s="6"/>
      <c r="L189" s="25"/>
      <c r="M189" s="8"/>
    </row>
    <row r="190" spans="1:13" s="7" customFormat="1" x14ac:dyDescent="0.25">
      <c r="A190" s="2"/>
      <c r="B190" s="1"/>
      <c r="C190" s="1"/>
      <c r="D190" s="1"/>
      <c r="E190" s="1"/>
      <c r="F190" s="26"/>
      <c r="G190" s="1"/>
      <c r="H190" s="1"/>
      <c r="I190" s="1"/>
      <c r="J190" s="1"/>
      <c r="K190" s="6"/>
      <c r="L190" s="25"/>
      <c r="M190" s="8"/>
    </row>
    <row r="191" spans="1:13" s="7" customFormat="1" x14ac:dyDescent="0.25">
      <c r="A191" s="2"/>
      <c r="B191" s="1"/>
      <c r="C191" s="1"/>
      <c r="D191" s="1"/>
      <c r="E191" s="1"/>
      <c r="F191" s="26"/>
      <c r="G191" s="1"/>
      <c r="H191" s="1"/>
      <c r="I191" s="1"/>
      <c r="J191" s="1"/>
      <c r="K191" s="6"/>
      <c r="L191" s="25"/>
      <c r="M191" s="8"/>
    </row>
    <row r="192" spans="1:13" s="7" customFormat="1" x14ac:dyDescent="0.25">
      <c r="A192" s="2"/>
      <c r="B192" s="1"/>
      <c r="C192" s="1"/>
      <c r="D192" s="1"/>
      <c r="E192" s="1"/>
      <c r="F192" s="26"/>
      <c r="G192" s="1"/>
      <c r="H192" s="1"/>
      <c r="I192" s="1"/>
      <c r="J192" s="1"/>
      <c r="K192" s="6"/>
      <c r="L192" s="25"/>
      <c r="M192" s="8"/>
    </row>
    <row r="193" spans="1:13" s="7" customFormat="1" x14ac:dyDescent="0.25">
      <c r="A193" s="2"/>
      <c r="B193" s="1"/>
      <c r="C193" s="1"/>
      <c r="D193" s="1"/>
      <c r="E193" s="1"/>
      <c r="F193" s="26"/>
      <c r="G193" s="1"/>
      <c r="H193" s="1"/>
      <c r="I193" s="1"/>
      <c r="J193" s="1"/>
      <c r="K193" s="6"/>
      <c r="L193" s="25"/>
      <c r="M193" s="8"/>
    </row>
    <row r="194" spans="1:13" s="7" customFormat="1" x14ac:dyDescent="0.25">
      <c r="A194" s="2"/>
      <c r="B194" s="1"/>
      <c r="C194" s="1"/>
      <c r="D194" s="1"/>
      <c r="E194" s="1"/>
      <c r="F194" s="26"/>
      <c r="G194" s="1"/>
      <c r="H194" s="1"/>
      <c r="I194" s="1"/>
      <c r="J194" s="1"/>
      <c r="K194" s="6"/>
      <c r="L194" s="25"/>
      <c r="M194" s="8"/>
    </row>
    <row r="195" spans="1:13" s="7" customFormat="1" x14ac:dyDescent="0.25">
      <c r="A195" s="2"/>
      <c r="B195" s="1"/>
      <c r="C195" s="1"/>
      <c r="D195" s="1"/>
      <c r="E195" s="1"/>
      <c r="F195" s="26"/>
      <c r="G195" s="1"/>
      <c r="H195" s="1"/>
      <c r="I195" s="1"/>
      <c r="J195" s="1"/>
      <c r="K195" s="6"/>
      <c r="L195" s="25"/>
      <c r="M195" s="8"/>
    </row>
    <row r="196" spans="1:13" s="7" customFormat="1" x14ac:dyDescent="0.25">
      <c r="A196" s="2"/>
      <c r="B196" s="1"/>
      <c r="C196" s="1"/>
      <c r="D196" s="1"/>
      <c r="E196" s="1"/>
      <c r="F196" s="26"/>
      <c r="G196" s="1"/>
      <c r="H196" s="1"/>
      <c r="I196" s="1"/>
      <c r="J196" s="1"/>
      <c r="K196" s="6"/>
      <c r="L196" s="25"/>
      <c r="M196" s="8"/>
    </row>
    <row r="197" spans="1:13" s="7" customFormat="1" x14ac:dyDescent="0.25">
      <c r="A197" s="2"/>
      <c r="B197" s="1"/>
      <c r="C197" s="1"/>
      <c r="D197" s="1"/>
      <c r="E197" s="1"/>
      <c r="F197" s="26"/>
      <c r="G197" s="1"/>
      <c r="H197" s="1"/>
      <c r="I197" s="1"/>
      <c r="J197" s="1"/>
      <c r="K197" s="6"/>
      <c r="L197" s="25"/>
      <c r="M197" s="8"/>
    </row>
    <row r="198" spans="1:13" s="7" customFormat="1" x14ac:dyDescent="0.25">
      <c r="A198" s="2"/>
      <c r="B198" s="1"/>
      <c r="C198" s="1"/>
      <c r="D198" s="1"/>
      <c r="E198" s="1"/>
      <c r="F198" s="26"/>
      <c r="G198" s="1"/>
      <c r="H198" s="1"/>
      <c r="I198" s="1"/>
      <c r="J198" s="1"/>
      <c r="K198" s="6"/>
      <c r="L198" s="25"/>
      <c r="M198" s="8"/>
    </row>
    <row r="199" spans="1:13" s="7" customFormat="1" x14ac:dyDescent="0.25">
      <c r="A199" s="2"/>
      <c r="B199" s="1"/>
      <c r="C199" s="1"/>
      <c r="D199" s="1"/>
      <c r="E199" s="1"/>
      <c r="F199" s="26"/>
      <c r="G199" s="1"/>
      <c r="H199" s="1"/>
      <c r="I199" s="1"/>
      <c r="J199" s="1"/>
      <c r="K199" s="6"/>
      <c r="L199" s="25"/>
      <c r="M199" s="8"/>
    </row>
    <row r="200" spans="1:13" s="7" customFormat="1" x14ac:dyDescent="0.25">
      <c r="A200" s="2"/>
      <c r="B200" s="1"/>
      <c r="C200" s="1"/>
      <c r="D200" s="1"/>
      <c r="E200" s="1"/>
      <c r="F200" s="26"/>
      <c r="G200" s="1"/>
      <c r="H200" s="1"/>
      <c r="I200" s="1"/>
      <c r="J200" s="1"/>
      <c r="K200" s="6"/>
      <c r="L200" s="25"/>
      <c r="M200" s="8"/>
    </row>
    <row r="201" spans="1:13" s="7" customFormat="1" x14ac:dyDescent="0.25">
      <c r="A201" s="2"/>
      <c r="B201" s="1"/>
      <c r="C201" s="1"/>
      <c r="D201" s="1"/>
      <c r="E201" s="1"/>
      <c r="F201" s="26"/>
      <c r="G201" s="1"/>
      <c r="H201" s="1"/>
      <c r="I201" s="1"/>
      <c r="J201" s="1"/>
      <c r="K201" s="6"/>
      <c r="L201" s="25"/>
      <c r="M201" s="8"/>
    </row>
    <row r="202" spans="1:13" s="7" customFormat="1" x14ac:dyDescent="0.25">
      <c r="A202" s="2"/>
      <c r="B202" s="1"/>
      <c r="C202" s="1"/>
      <c r="D202" s="1"/>
      <c r="E202" s="1"/>
      <c r="F202" s="26"/>
      <c r="G202" s="1"/>
      <c r="H202" s="1"/>
      <c r="I202" s="1"/>
      <c r="J202" s="1"/>
      <c r="K202" s="6"/>
      <c r="L202" s="25"/>
      <c r="M202" s="8"/>
    </row>
    <row r="203" spans="1:13" s="7" customFormat="1" x14ac:dyDescent="0.25">
      <c r="A203" s="2"/>
      <c r="B203" s="1"/>
      <c r="C203" s="1"/>
      <c r="D203" s="1"/>
      <c r="E203" s="1"/>
      <c r="F203" s="26"/>
      <c r="G203" s="1"/>
      <c r="H203" s="1"/>
      <c r="I203" s="1"/>
      <c r="J203" s="1"/>
      <c r="K203" s="6"/>
      <c r="L203" s="25"/>
      <c r="M203" s="8"/>
    </row>
    <row r="204" spans="1:13" s="7" customFormat="1" x14ac:dyDescent="0.25">
      <c r="A204" s="2"/>
      <c r="B204" s="1"/>
      <c r="C204" s="1"/>
      <c r="D204" s="1"/>
      <c r="E204" s="1"/>
      <c r="F204" s="26"/>
      <c r="G204" s="1"/>
      <c r="H204" s="1"/>
      <c r="I204" s="1"/>
      <c r="J204" s="1"/>
      <c r="K204" s="6"/>
      <c r="L204" s="25"/>
      <c r="M204" s="8"/>
    </row>
    <row r="205" spans="1:13" s="7" customFormat="1" x14ac:dyDescent="0.25">
      <c r="A205" s="2"/>
      <c r="B205" s="1"/>
      <c r="C205" s="1"/>
      <c r="D205" s="1"/>
      <c r="E205" s="1"/>
      <c r="F205" s="26"/>
      <c r="G205" s="1"/>
      <c r="H205" s="1"/>
      <c r="I205" s="1"/>
      <c r="J205" s="1"/>
      <c r="K205" s="6"/>
      <c r="L205" s="25"/>
      <c r="M205" s="8"/>
    </row>
    <row r="206" spans="1:13" s="7" customFormat="1" x14ac:dyDescent="0.25">
      <c r="A206" s="2"/>
      <c r="B206" s="1"/>
      <c r="C206" s="1"/>
      <c r="D206" s="1"/>
      <c r="E206" s="1"/>
      <c r="F206" s="26"/>
      <c r="G206" s="1"/>
      <c r="H206" s="1"/>
      <c r="I206" s="1"/>
      <c r="J206" s="1"/>
      <c r="K206" s="6"/>
      <c r="L206" s="25"/>
      <c r="M206" s="8"/>
    </row>
    <row r="207" spans="1:13" s="7" customFormat="1" x14ac:dyDescent="0.25">
      <c r="A207" s="2"/>
      <c r="B207" s="1"/>
      <c r="C207" s="1"/>
      <c r="D207" s="1"/>
      <c r="E207" s="1"/>
      <c r="F207" s="26"/>
      <c r="G207" s="1"/>
      <c r="H207" s="1"/>
      <c r="I207" s="1"/>
      <c r="J207" s="1"/>
      <c r="K207" s="6"/>
      <c r="L207" s="25"/>
      <c r="M207" s="8"/>
    </row>
    <row r="208" spans="1:13" s="7" customFormat="1" x14ac:dyDescent="0.25">
      <c r="A208" s="2"/>
      <c r="B208" s="1"/>
      <c r="C208" s="1"/>
      <c r="D208" s="1"/>
      <c r="E208" s="1"/>
      <c r="F208" s="26"/>
      <c r="G208" s="1"/>
      <c r="H208" s="1"/>
      <c r="I208" s="1"/>
      <c r="J208" s="1"/>
      <c r="K208" s="6"/>
      <c r="L208" s="25"/>
      <c r="M208" s="8"/>
    </row>
    <row r="209" spans="1:13" s="7" customFormat="1" x14ac:dyDescent="0.25">
      <c r="A209" s="2"/>
      <c r="B209" s="1"/>
      <c r="C209" s="1"/>
      <c r="D209" s="1"/>
      <c r="E209" s="1"/>
      <c r="F209" s="26"/>
      <c r="G209" s="1"/>
      <c r="H209" s="1"/>
      <c r="I209" s="1"/>
      <c r="J209" s="1"/>
      <c r="K209" s="6"/>
      <c r="L209" s="25"/>
      <c r="M209" s="8"/>
    </row>
    <row r="210" spans="1:13" s="7" customFormat="1" x14ac:dyDescent="0.25">
      <c r="A210" s="2"/>
      <c r="B210" s="1"/>
      <c r="C210" s="1"/>
      <c r="D210" s="1"/>
      <c r="E210" s="1"/>
      <c r="F210" s="26"/>
      <c r="G210" s="1"/>
      <c r="H210" s="1"/>
      <c r="I210" s="1"/>
      <c r="J210" s="1"/>
      <c r="K210" s="6"/>
      <c r="L210" s="25"/>
      <c r="M210" s="8"/>
    </row>
    <row r="211" spans="1:13" s="7" customFormat="1" x14ac:dyDescent="0.25">
      <c r="A211" s="2"/>
      <c r="B211" s="1"/>
      <c r="C211" s="1"/>
      <c r="D211" s="1"/>
      <c r="E211" s="1"/>
      <c r="F211" s="26"/>
      <c r="G211" s="1"/>
      <c r="H211" s="1"/>
      <c r="I211" s="1"/>
      <c r="J211" s="1"/>
      <c r="K211" s="6"/>
      <c r="L211" s="25"/>
      <c r="M211" s="8"/>
    </row>
    <row r="212" spans="1:13" s="7" customFormat="1" x14ac:dyDescent="0.25">
      <c r="A212" s="2"/>
      <c r="B212" s="1"/>
      <c r="C212" s="1"/>
      <c r="D212" s="1"/>
      <c r="E212" s="1"/>
      <c r="F212" s="26"/>
      <c r="G212" s="1"/>
      <c r="H212" s="1"/>
      <c r="I212" s="1"/>
      <c r="J212" s="1"/>
      <c r="K212" s="6"/>
      <c r="L212" s="25"/>
      <c r="M212" s="8"/>
    </row>
    <row r="213" spans="1:13" s="7" customFormat="1" x14ac:dyDescent="0.25">
      <c r="A213" s="2"/>
      <c r="B213" s="1"/>
      <c r="C213" s="1"/>
      <c r="D213" s="1"/>
      <c r="E213" s="1"/>
      <c r="F213" s="26"/>
      <c r="G213" s="1"/>
      <c r="H213" s="1"/>
      <c r="I213" s="1"/>
      <c r="J213" s="1"/>
      <c r="K213" s="6"/>
      <c r="L213" s="25"/>
      <c r="M213" s="8"/>
    </row>
    <row r="214" spans="1:13" s="7" customFormat="1" x14ac:dyDescent="0.25">
      <c r="A214" s="2"/>
      <c r="B214" s="1"/>
      <c r="C214" s="1"/>
      <c r="D214" s="1"/>
      <c r="E214" s="1"/>
      <c r="F214" s="26"/>
      <c r="G214" s="1"/>
      <c r="H214" s="1"/>
      <c r="I214" s="1"/>
      <c r="J214" s="1"/>
      <c r="K214" s="6"/>
      <c r="L214" s="25"/>
      <c r="M214" s="8"/>
    </row>
    <row r="215" spans="1:13" s="7" customFormat="1" x14ac:dyDescent="0.25">
      <c r="A215" s="2"/>
      <c r="B215" s="1"/>
      <c r="C215" s="1"/>
      <c r="D215" s="1"/>
      <c r="E215" s="1"/>
      <c r="F215" s="26"/>
      <c r="G215" s="1"/>
      <c r="H215" s="1"/>
      <c r="I215" s="1"/>
      <c r="J215" s="1"/>
      <c r="K215" s="6"/>
      <c r="L215" s="25"/>
      <c r="M215" s="8"/>
    </row>
    <row r="216" spans="1:13" s="7" customFormat="1" x14ac:dyDescent="0.25">
      <c r="A216" s="2"/>
      <c r="B216" s="1"/>
      <c r="C216" s="1"/>
      <c r="D216" s="1"/>
      <c r="E216" s="1"/>
      <c r="F216" s="26"/>
      <c r="G216" s="1"/>
      <c r="H216" s="1"/>
      <c r="I216" s="1"/>
      <c r="J216" s="1"/>
      <c r="K216" s="6"/>
      <c r="L216" s="25"/>
      <c r="M216" s="8"/>
    </row>
    <row r="217" spans="1:13" s="7" customFormat="1" x14ac:dyDescent="0.25">
      <c r="A217" s="2"/>
      <c r="B217" s="1"/>
      <c r="C217" s="1"/>
      <c r="D217" s="1"/>
      <c r="E217" s="1"/>
      <c r="F217" s="26"/>
      <c r="G217" s="1"/>
      <c r="H217" s="1"/>
      <c r="I217" s="1"/>
      <c r="J217" s="1"/>
      <c r="K217" s="6"/>
      <c r="L217" s="25"/>
      <c r="M217" s="8"/>
    </row>
    <row r="218" spans="1:13" s="7" customFormat="1" x14ac:dyDescent="0.25">
      <c r="A218" s="2"/>
      <c r="B218" s="1"/>
      <c r="C218" s="1"/>
      <c r="D218" s="1"/>
      <c r="E218" s="1"/>
      <c r="F218" s="26"/>
      <c r="G218" s="1"/>
      <c r="H218" s="1"/>
      <c r="I218" s="1"/>
      <c r="J218" s="1"/>
      <c r="K218" s="6"/>
      <c r="L218" s="25"/>
      <c r="M218" s="8"/>
    </row>
    <row r="219" spans="1:13" s="7" customFormat="1" x14ac:dyDescent="0.25">
      <c r="A219" s="2"/>
      <c r="B219" s="1"/>
      <c r="C219" s="1"/>
      <c r="D219" s="1"/>
      <c r="E219" s="1"/>
      <c r="F219" s="26"/>
      <c r="G219" s="1"/>
      <c r="H219" s="1"/>
      <c r="I219" s="1"/>
      <c r="J219" s="1"/>
      <c r="K219" s="6"/>
      <c r="L219" s="25"/>
      <c r="M219" s="8"/>
    </row>
    <row r="220" spans="1:13" s="7" customFormat="1" x14ac:dyDescent="0.25">
      <c r="A220" s="2"/>
      <c r="B220" s="1"/>
      <c r="C220" s="1"/>
      <c r="D220" s="1"/>
      <c r="E220" s="1"/>
      <c r="F220" s="26"/>
      <c r="G220" s="1"/>
      <c r="H220" s="1"/>
      <c r="I220" s="1"/>
      <c r="J220" s="1"/>
      <c r="K220" s="6"/>
      <c r="L220" s="25"/>
      <c r="M220" s="8"/>
    </row>
    <row r="221" spans="1:13" s="7" customFormat="1" x14ac:dyDescent="0.25">
      <c r="A221" s="2"/>
      <c r="B221" s="1"/>
      <c r="C221" s="1"/>
      <c r="D221" s="1"/>
      <c r="E221" s="1"/>
      <c r="F221" s="26"/>
      <c r="G221" s="1"/>
      <c r="H221" s="1"/>
      <c r="I221" s="1"/>
      <c r="J221" s="1"/>
      <c r="K221" s="6"/>
      <c r="L221" s="25"/>
      <c r="M221" s="8"/>
    </row>
    <row r="222" spans="1:13" s="7" customFormat="1" x14ac:dyDescent="0.25">
      <c r="A222" s="2"/>
      <c r="B222" s="1"/>
      <c r="C222" s="1"/>
      <c r="D222" s="1"/>
      <c r="E222" s="1"/>
      <c r="F222" s="26"/>
      <c r="G222" s="1"/>
      <c r="H222" s="1"/>
      <c r="I222" s="1"/>
      <c r="J222" s="1"/>
      <c r="K222" s="6"/>
      <c r="L222" s="25"/>
      <c r="M222" s="8"/>
    </row>
    <row r="223" spans="1:13" s="7" customFormat="1" x14ac:dyDescent="0.25">
      <c r="A223" s="2"/>
      <c r="B223" s="1"/>
      <c r="C223" s="1"/>
      <c r="D223" s="1"/>
      <c r="E223" s="1"/>
      <c r="F223" s="26"/>
      <c r="G223" s="1"/>
      <c r="H223" s="1"/>
      <c r="I223" s="1"/>
      <c r="J223" s="1"/>
      <c r="K223" s="6"/>
      <c r="L223" s="25"/>
      <c r="M223" s="8"/>
    </row>
    <row r="224" spans="1:13" s="7" customFormat="1" x14ac:dyDescent="0.25">
      <c r="A224" s="2"/>
      <c r="B224" s="1"/>
      <c r="C224" s="1"/>
      <c r="D224" s="1"/>
      <c r="E224" s="1"/>
      <c r="F224" s="26"/>
      <c r="G224" s="1"/>
      <c r="H224" s="1"/>
      <c r="I224" s="1"/>
      <c r="J224" s="1"/>
      <c r="K224" s="6"/>
      <c r="L224" s="25"/>
      <c r="M224" s="8"/>
    </row>
    <row r="225" spans="1:15" s="7" customFormat="1" x14ac:dyDescent="0.25">
      <c r="A225" s="2"/>
      <c r="B225" s="1"/>
      <c r="C225" s="1"/>
      <c r="D225" s="1"/>
      <c r="E225" s="1"/>
      <c r="F225" s="26"/>
      <c r="G225" s="1"/>
      <c r="H225" s="1"/>
      <c r="I225" s="1"/>
      <c r="J225" s="1"/>
      <c r="K225" s="6"/>
      <c r="L225" s="25"/>
      <c r="M225" s="8"/>
    </row>
    <row r="226" spans="1:15" s="7" customFormat="1" x14ac:dyDescent="0.25">
      <c r="A226" s="2"/>
      <c r="B226" s="1"/>
      <c r="C226" s="1"/>
      <c r="D226" s="1"/>
      <c r="E226" s="1"/>
      <c r="F226" s="26"/>
      <c r="G226" s="1"/>
      <c r="H226" s="1"/>
      <c r="I226" s="1"/>
      <c r="J226" s="1"/>
      <c r="K226" s="6"/>
      <c r="L226" s="25"/>
      <c r="M226" s="8"/>
    </row>
    <row r="227" spans="1:15" s="7" customFormat="1" x14ac:dyDescent="0.25">
      <c r="A227" s="2"/>
      <c r="B227" s="1"/>
      <c r="C227" s="1"/>
      <c r="D227" s="1"/>
      <c r="E227" s="1"/>
      <c r="F227" s="26"/>
      <c r="G227" s="1"/>
      <c r="H227" s="1"/>
      <c r="I227" s="1"/>
      <c r="J227" s="1"/>
      <c r="K227" s="6"/>
      <c r="L227" s="25"/>
      <c r="M227" s="8"/>
    </row>
    <row r="228" spans="1:15" s="7" customFormat="1" x14ac:dyDescent="0.25">
      <c r="A228" s="2"/>
      <c r="B228" s="1"/>
      <c r="C228" s="1"/>
      <c r="D228" s="1"/>
      <c r="E228" s="1"/>
      <c r="F228" s="26"/>
      <c r="G228" s="1"/>
      <c r="H228" s="1"/>
      <c r="I228" s="1"/>
      <c r="J228" s="1"/>
      <c r="K228" s="6"/>
      <c r="L228" s="25"/>
      <c r="M228" s="8"/>
    </row>
    <row r="229" spans="1:15" s="7" customFormat="1" x14ac:dyDescent="0.25">
      <c r="A229" s="2"/>
      <c r="B229" s="1"/>
      <c r="C229" s="1"/>
      <c r="D229" s="1"/>
      <c r="E229" s="1"/>
      <c r="F229" s="26"/>
      <c r="G229" s="1"/>
      <c r="H229" s="1"/>
      <c r="I229" s="1"/>
      <c r="J229" s="1"/>
      <c r="K229" s="6"/>
      <c r="L229" s="25"/>
      <c r="M229" s="8"/>
    </row>
    <row r="230" spans="1:15" s="7" customFormat="1" x14ac:dyDescent="0.25">
      <c r="A230" s="2"/>
      <c r="B230" s="1"/>
      <c r="C230" s="1"/>
      <c r="D230" s="1"/>
      <c r="E230" s="1"/>
      <c r="F230" s="26"/>
      <c r="G230" s="1"/>
      <c r="H230" s="1"/>
      <c r="I230" s="1"/>
      <c r="J230" s="1"/>
      <c r="K230" s="6"/>
      <c r="L230" s="25"/>
      <c r="M230" s="8"/>
    </row>
    <row r="231" spans="1:15" s="7" customFormat="1" x14ac:dyDescent="0.25">
      <c r="A231" s="2"/>
      <c r="B231" s="1"/>
      <c r="C231" s="1"/>
      <c r="D231" s="1"/>
      <c r="E231" s="1"/>
      <c r="F231" s="26"/>
      <c r="G231" s="1"/>
      <c r="H231" s="1"/>
      <c r="I231" s="1"/>
      <c r="J231" s="1"/>
      <c r="K231" s="6"/>
      <c r="L231" s="25"/>
      <c r="M231" s="8"/>
    </row>
    <row r="232" spans="1:15" s="7" customFormat="1" x14ac:dyDescent="0.25">
      <c r="A232" s="2"/>
      <c r="B232" s="1"/>
      <c r="C232" s="1"/>
      <c r="D232" s="1"/>
      <c r="E232" s="1"/>
      <c r="F232" s="26"/>
      <c r="G232" s="1"/>
      <c r="H232" s="1"/>
      <c r="I232" s="1"/>
      <c r="J232" s="1"/>
      <c r="K232" s="6"/>
      <c r="L232" s="25"/>
      <c r="M232" s="8"/>
    </row>
    <row r="233" spans="1:15" s="7" customFormat="1" x14ac:dyDescent="0.25">
      <c r="A233" s="2"/>
      <c r="B233" s="1"/>
      <c r="C233" s="1"/>
      <c r="D233" s="1"/>
      <c r="E233" s="1"/>
      <c r="F233" s="26"/>
      <c r="G233" s="1"/>
      <c r="H233" s="1"/>
      <c r="I233" s="1"/>
      <c r="J233" s="1"/>
      <c r="K233" s="6"/>
      <c r="L233" s="25"/>
      <c r="M233" s="8"/>
    </row>
    <row r="234" spans="1:15" s="7" customFormat="1" x14ac:dyDescent="0.25">
      <c r="A234" s="2"/>
      <c r="B234" s="1"/>
      <c r="C234" s="1"/>
      <c r="D234" s="1"/>
      <c r="E234" s="1"/>
      <c r="F234" s="26"/>
      <c r="G234" s="1"/>
      <c r="H234" s="1"/>
      <c r="I234" s="1"/>
      <c r="J234" s="1"/>
      <c r="K234" s="6"/>
      <c r="L234" s="25"/>
      <c r="M234" s="8"/>
    </row>
    <row r="235" spans="1:15" s="7" customFormat="1" x14ac:dyDescent="0.25">
      <c r="A235" s="2"/>
      <c r="B235" s="1"/>
      <c r="C235" s="1"/>
      <c r="D235" s="1"/>
      <c r="E235" s="1"/>
      <c r="F235" s="26"/>
      <c r="G235" s="1"/>
      <c r="H235" s="1"/>
      <c r="I235" s="1"/>
      <c r="J235" s="1"/>
      <c r="K235" s="6"/>
      <c r="L235" s="25"/>
      <c r="M235" s="8"/>
    </row>
    <row r="236" spans="1:15" s="7" customFormat="1" x14ac:dyDescent="0.25">
      <c r="A236" s="2"/>
      <c r="B236" s="1"/>
      <c r="C236" s="1"/>
      <c r="D236" s="1"/>
      <c r="E236" s="1"/>
      <c r="F236" s="26"/>
      <c r="G236" s="1"/>
      <c r="H236" s="1"/>
      <c r="I236" s="1"/>
      <c r="J236" s="1"/>
      <c r="K236" s="6"/>
      <c r="L236" s="25"/>
      <c r="M236" s="8"/>
    </row>
    <row r="237" spans="1:15" s="7" customFormat="1" x14ac:dyDescent="0.25">
      <c r="A237" s="2"/>
      <c r="B237" s="1"/>
      <c r="C237" s="1"/>
      <c r="D237" s="1"/>
      <c r="E237" s="1"/>
      <c r="F237" s="26"/>
      <c r="G237" s="1"/>
      <c r="H237" s="1"/>
      <c r="I237" s="1"/>
      <c r="J237" s="1"/>
      <c r="K237" s="6"/>
      <c r="L237" s="25"/>
      <c r="M237" s="4"/>
      <c r="N237" s="2"/>
      <c r="O237" s="2"/>
    </row>
    <row r="238" spans="1:15" s="7" customFormat="1" x14ac:dyDescent="0.25">
      <c r="A238" s="2"/>
      <c r="B238" s="1"/>
      <c r="C238" s="1"/>
      <c r="D238" s="1"/>
      <c r="E238" s="1"/>
      <c r="F238" s="26"/>
      <c r="G238" s="1"/>
      <c r="H238" s="1"/>
      <c r="I238" s="1"/>
      <c r="J238" s="1"/>
      <c r="K238" s="6"/>
      <c r="L238" s="25"/>
      <c r="M238" s="4"/>
      <c r="N238" s="2"/>
      <c r="O238" s="2"/>
    </row>
    <row r="239" spans="1:15" s="7" customFormat="1" x14ac:dyDescent="0.25">
      <c r="A239" s="2"/>
      <c r="B239" s="1"/>
      <c r="C239" s="1"/>
      <c r="D239" s="1"/>
      <c r="E239" s="1"/>
      <c r="F239" s="26"/>
      <c r="G239" s="1"/>
      <c r="H239" s="1"/>
      <c r="I239" s="1"/>
      <c r="J239" s="1"/>
      <c r="K239" s="6"/>
      <c r="L239" s="25"/>
      <c r="M239" s="4"/>
      <c r="N239" s="2"/>
      <c r="O239" s="2"/>
    </row>
  </sheetData>
  <mergeCells count="96">
    <mergeCell ref="A48:A57"/>
    <mergeCell ref="B48:B49"/>
    <mergeCell ref="C48:C49"/>
    <mergeCell ref="E48:E49"/>
    <mergeCell ref="B50:B51"/>
    <mergeCell ref="C50:C51"/>
    <mergeCell ref="E50:E51"/>
    <mergeCell ref="B52:B53"/>
    <mergeCell ref="C52:C53"/>
    <mergeCell ref="E52:E53"/>
    <mergeCell ref="B54:B55"/>
    <mergeCell ref="C54:C55"/>
    <mergeCell ref="E54:E55"/>
    <mergeCell ref="B56:B57"/>
    <mergeCell ref="C56:C57"/>
    <mergeCell ref="E56:E57"/>
    <mergeCell ref="B44:B45"/>
    <mergeCell ref="C44:C45"/>
    <mergeCell ref="E44:E45"/>
    <mergeCell ref="B46:B47"/>
    <mergeCell ref="C46:C47"/>
    <mergeCell ref="E46:E47"/>
    <mergeCell ref="B40:B41"/>
    <mergeCell ref="C40:C41"/>
    <mergeCell ref="E40:E41"/>
    <mergeCell ref="B42:B43"/>
    <mergeCell ref="C42:C43"/>
    <mergeCell ref="E42:E43"/>
    <mergeCell ref="C36:C37"/>
    <mergeCell ref="E36:E37"/>
    <mergeCell ref="B38:B39"/>
    <mergeCell ref="C38:C39"/>
    <mergeCell ref="E38:E39"/>
    <mergeCell ref="B22:B23"/>
    <mergeCell ref="C22:C23"/>
    <mergeCell ref="E22:E23"/>
    <mergeCell ref="A24:A31"/>
    <mergeCell ref="B24:B25"/>
    <mergeCell ref="C24:C25"/>
    <mergeCell ref="E24:E25"/>
    <mergeCell ref="B26:B27"/>
    <mergeCell ref="C26:C27"/>
    <mergeCell ref="E26:E27"/>
    <mergeCell ref="B28:B29"/>
    <mergeCell ref="C28:C29"/>
    <mergeCell ref="E28:E29"/>
    <mergeCell ref="B30:B31"/>
    <mergeCell ref="C30:C31"/>
    <mergeCell ref="E30:E31"/>
    <mergeCell ref="E16:E17"/>
    <mergeCell ref="B18:B19"/>
    <mergeCell ref="C18:C19"/>
    <mergeCell ref="E18:E19"/>
    <mergeCell ref="B20:B21"/>
    <mergeCell ref="C20:C21"/>
    <mergeCell ref="E20:E21"/>
    <mergeCell ref="B12:B13"/>
    <mergeCell ref="C12:C13"/>
    <mergeCell ref="E12:E13"/>
    <mergeCell ref="B14:B15"/>
    <mergeCell ref="C14:C15"/>
    <mergeCell ref="E14:E15"/>
    <mergeCell ref="A2:J2"/>
    <mergeCell ref="K1:O2"/>
    <mergeCell ref="A4:A7"/>
    <mergeCell ref="B4:B5"/>
    <mergeCell ref="C4:C5"/>
    <mergeCell ref="E4:E5"/>
    <mergeCell ref="B6:B7"/>
    <mergeCell ref="C6:C7"/>
    <mergeCell ref="E6:E7"/>
    <mergeCell ref="A8:A15"/>
    <mergeCell ref="B8:B9"/>
    <mergeCell ref="C8:C9"/>
    <mergeCell ref="E8:E9"/>
    <mergeCell ref="A32:A35"/>
    <mergeCell ref="B32:B33"/>
    <mergeCell ref="C32:C33"/>
    <mergeCell ref="E32:E33"/>
    <mergeCell ref="B34:B35"/>
    <mergeCell ref="C34:C35"/>
    <mergeCell ref="E34:E35"/>
    <mergeCell ref="A36:A47"/>
    <mergeCell ref="B36:B37"/>
    <mergeCell ref="A16:A23"/>
    <mergeCell ref="B16:B17"/>
    <mergeCell ref="C16:C17"/>
    <mergeCell ref="B10:B11"/>
    <mergeCell ref="C10:C11"/>
    <mergeCell ref="E10:E11"/>
    <mergeCell ref="A1:B1"/>
    <mergeCell ref="C1:J1"/>
    <mergeCell ref="K68:O68"/>
    <mergeCell ref="K61:O61"/>
    <mergeCell ref="K62:O62"/>
    <mergeCell ref="K63:O63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3DE38-0DA4-440C-B7EA-62FC296FE4DD}">
  <dimension ref="A1:AE65"/>
  <sheetViews>
    <sheetView topLeftCell="A37" zoomScale="85" zoomScaleNormal="85" workbookViewId="0">
      <selection activeCell="N59" sqref="N59"/>
    </sheetView>
  </sheetViews>
  <sheetFormatPr defaultColWidth="9.75" defaultRowHeight="14.3" x14ac:dyDescent="0.25"/>
  <cols>
    <col min="1" max="1" width="12.125" style="2" bestFit="1" customWidth="1"/>
    <col min="2" max="2" width="27.25" style="1" customWidth="1"/>
    <col min="3" max="3" width="11" style="1" customWidth="1"/>
    <col min="4" max="4" width="11.75" style="1" customWidth="1"/>
    <col min="5" max="5" width="24.875" style="1" customWidth="1"/>
    <col min="6" max="6" width="9.125" style="26" customWidth="1"/>
    <col min="7" max="8" width="12.25" style="1" customWidth="1"/>
    <col min="9" max="9" width="14.875" style="1" customWidth="1"/>
    <col min="10" max="10" width="15.375" style="1" customWidth="1"/>
    <col min="11" max="11" width="11.25" style="6" customWidth="1"/>
    <col min="12" max="12" width="13.25" style="25" customWidth="1"/>
    <col min="13" max="13" width="12.625" style="4" customWidth="1"/>
    <col min="14" max="14" width="14.125" style="5" customWidth="1"/>
    <col min="15" max="15" width="14.25" style="5" customWidth="1"/>
    <col min="16" max="23" width="15.75" style="5" customWidth="1"/>
    <col min="24" max="31" width="15.75" style="2" customWidth="1"/>
    <col min="32" max="16384" width="9.75" style="2"/>
  </cols>
  <sheetData>
    <row r="1" spans="1:31" ht="38.75" customHeight="1" x14ac:dyDescent="0.25">
      <c r="A1" s="127" t="s">
        <v>56</v>
      </c>
      <c r="B1" s="128"/>
      <c r="C1" s="129" t="s">
        <v>31</v>
      </c>
      <c r="D1" s="130"/>
      <c r="E1" s="130"/>
      <c r="F1" s="130"/>
      <c r="G1" s="130"/>
      <c r="H1" s="130"/>
      <c r="I1" s="130"/>
      <c r="J1" s="131"/>
      <c r="K1" s="126" t="s">
        <v>37</v>
      </c>
      <c r="L1" s="126"/>
      <c r="M1" s="126"/>
      <c r="N1" s="120" t="s">
        <v>39</v>
      </c>
      <c r="O1" s="120" t="s">
        <v>39</v>
      </c>
      <c r="P1" s="120" t="s">
        <v>39</v>
      </c>
      <c r="Q1" s="120" t="s">
        <v>39</v>
      </c>
      <c r="R1" s="120" t="s">
        <v>39</v>
      </c>
      <c r="S1" s="120" t="s">
        <v>39</v>
      </c>
      <c r="T1" s="120" t="s">
        <v>39</v>
      </c>
      <c r="U1" s="120" t="s">
        <v>39</v>
      </c>
      <c r="V1" s="120" t="s">
        <v>39</v>
      </c>
      <c r="W1" s="120" t="s">
        <v>39</v>
      </c>
      <c r="X1" s="120" t="s">
        <v>39</v>
      </c>
      <c r="Y1" s="120" t="s">
        <v>39</v>
      </c>
      <c r="Z1" s="120" t="s">
        <v>39</v>
      </c>
      <c r="AA1" s="120" t="s">
        <v>39</v>
      </c>
      <c r="AB1" s="120" t="s">
        <v>39</v>
      </c>
      <c r="AC1" s="120" t="s">
        <v>39</v>
      </c>
      <c r="AD1" s="120" t="s">
        <v>39</v>
      </c>
      <c r="AE1" s="120" t="s">
        <v>39</v>
      </c>
    </row>
    <row r="2" spans="1:31" ht="21.75" customHeight="1" x14ac:dyDescent="0.25">
      <c r="A2" s="122" t="s">
        <v>59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3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</row>
    <row r="3" spans="1:31" s="3" customFormat="1" ht="30.1" customHeight="1" x14ac:dyDescent="0.2">
      <c r="A3" s="55" t="s">
        <v>24</v>
      </c>
      <c r="B3" s="55" t="s">
        <v>40</v>
      </c>
      <c r="C3" s="55" t="s">
        <v>38</v>
      </c>
      <c r="D3" s="55" t="s">
        <v>19</v>
      </c>
      <c r="E3" s="55" t="s">
        <v>41</v>
      </c>
      <c r="F3" s="55" t="s">
        <v>20</v>
      </c>
      <c r="G3" s="55" t="s">
        <v>21</v>
      </c>
      <c r="H3" s="55" t="s">
        <v>42</v>
      </c>
      <c r="I3" s="55" t="s">
        <v>43</v>
      </c>
      <c r="J3" s="55" t="s">
        <v>44</v>
      </c>
      <c r="K3" s="56" t="s">
        <v>3</v>
      </c>
      <c r="L3" s="21" t="s">
        <v>0</v>
      </c>
      <c r="M3" s="47" t="s">
        <v>2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1" customHeight="1" x14ac:dyDescent="0.25">
      <c r="A4" s="133" t="s">
        <v>32</v>
      </c>
      <c r="B4" s="124" t="s">
        <v>36</v>
      </c>
      <c r="C4" s="139">
        <v>1</v>
      </c>
      <c r="D4" s="85">
        <v>1</v>
      </c>
      <c r="E4" s="124" t="s">
        <v>15</v>
      </c>
      <c r="F4" s="73" t="s">
        <v>22</v>
      </c>
      <c r="G4" s="74" t="s">
        <v>29</v>
      </c>
      <c r="H4" s="74" t="s">
        <v>12</v>
      </c>
      <c r="I4" s="74" t="s">
        <v>14</v>
      </c>
      <c r="J4" s="75">
        <v>7.65</v>
      </c>
      <c r="K4" s="79">
        <f>12000</f>
        <v>12000</v>
      </c>
      <c r="L4" s="23">
        <f>K4-(SUM(N4:AE4))</f>
        <v>12000</v>
      </c>
      <c r="M4" s="24" t="str">
        <f t="shared" ref="M4:M57" si="0">IF(L4&lt;0,"ATENÇÃO","OK")</f>
        <v>OK</v>
      </c>
      <c r="N4" s="57"/>
      <c r="O4" s="57"/>
      <c r="P4" s="57"/>
      <c r="Q4" s="58"/>
      <c r="R4" s="59"/>
      <c r="S4" s="57"/>
      <c r="T4" s="57"/>
      <c r="U4" s="60"/>
      <c r="V4" s="61"/>
      <c r="W4" s="62"/>
      <c r="X4" s="50"/>
      <c r="Y4" s="34"/>
      <c r="Z4" s="32"/>
      <c r="AA4" s="32"/>
      <c r="AB4" s="32"/>
      <c r="AC4" s="32"/>
      <c r="AD4" s="32"/>
      <c r="AE4" s="32"/>
    </row>
    <row r="5" spans="1:31" ht="30.1" customHeight="1" x14ac:dyDescent="0.25">
      <c r="A5" s="134"/>
      <c r="B5" s="125"/>
      <c r="C5" s="140"/>
      <c r="D5" s="86">
        <v>2</v>
      </c>
      <c r="E5" s="125"/>
      <c r="F5" s="77" t="s">
        <v>22</v>
      </c>
      <c r="G5" s="78" t="s">
        <v>30</v>
      </c>
      <c r="H5" s="78" t="s">
        <v>18</v>
      </c>
      <c r="I5" s="78" t="s">
        <v>14</v>
      </c>
      <c r="J5" s="75">
        <v>400</v>
      </c>
      <c r="K5" s="79">
        <f>100</f>
        <v>100</v>
      </c>
      <c r="L5" s="23">
        <f t="shared" ref="L5" si="1">K5-(SUM(N5:AE5))</f>
        <v>100</v>
      </c>
      <c r="M5" s="24" t="str">
        <f t="shared" si="0"/>
        <v>OK</v>
      </c>
      <c r="N5" s="57"/>
      <c r="O5" s="57"/>
      <c r="P5" s="57"/>
      <c r="Q5" s="58"/>
      <c r="R5" s="59"/>
      <c r="S5" s="59"/>
      <c r="T5" s="57"/>
      <c r="U5" s="57"/>
      <c r="V5" s="57"/>
      <c r="W5" s="62"/>
      <c r="X5" s="50"/>
      <c r="Y5" s="34"/>
      <c r="Z5" s="32"/>
      <c r="AA5" s="32"/>
      <c r="AB5" s="32"/>
      <c r="AC5" s="32"/>
      <c r="AD5" s="32"/>
      <c r="AE5" s="32"/>
    </row>
    <row r="6" spans="1:31" ht="30.1" customHeight="1" x14ac:dyDescent="0.25">
      <c r="A6" s="134"/>
      <c r="B6" s="132" t="s">
        <v>27</v>
      </c>
      <c r="C6" s="141">
        <v>5</v>
      </c>
      <c r="D6" s="87">
        <v>9</v>
      </c>
      <c r="E6" s="132" t="s">
        <v>23</v>
      </c>
      <c r="F6" s="81" t="s">
        <v>22</v>
      </c>
      <c r="G6" s="82" t="s">
        <v>29</v>
      </c>
      <c r="H6" s="82" t="s">
        <v>12</v>
      </c>
      <c r="I6" s="82" t="s">
        <v>14</v>
      </c>
      <c r="J6" s="83">
        <v>4.1500000000000004</v>
      </c>
      <c r="K6" s="79">
        <f>20000</f>
        <v>20000</v>
      </c>
      <c r="L6" s="23">
        <f>K6-(SUM(N6:AE6))</f>
        <v>20000</v>
      </c>
      <c r="M6" s="24" t="str">
        <f t="shared" si="0"/>
        <v>OK</v>
      </c>
      <c r="N6" s="63"/>
      <c r="O6" s="57"/>
      <c r="P6" s="59"/>
      <c r="Q6" s="58"/>
      <c r="R6" s="59"/>
      <c r="S6" s="59"/>
      <c r="T6" s="57"/>
      <c r="U6" s="60"/>
      <c r="V6" s="61"/>
      <c r="W6" s="62"/>
      <c r="X6" s="50"/>
      <c r="Y6" s="34"/>
      <c r="Z6" s="32"/>
      <c r="AA6" s="32"/>
      <c r="AB6" s="32"/>
      <c r="AC6" s="32"/>
      <c r="AD6" s="32"/>
      <c r="AE6" s="32"/>
    </row>
    <row r="7" spans="1:31" ht="30.1" customHeight="1" x14ac:dyDescent="0.25">
      <c r="A7" s="135"/>
      <c r="B7" s="132"/>
      <c r="C7" s="141"/>
      <c r="D7" s="87">
        <v>10</v>
      </c>
      <c r="E7" s="132"/>
      <c r="F7" s="81" t="s">
        <v>22</v>
      </c>
      <c r="G7" s="82" t="s">
        <v>30</v>
      </c>
      <c r="H7" s="82" t="s">
        <v>18</v>
      </c>
      <c r="I7" s="82" t="s">
        <v>14</v>
      </c>
      <c r="J7" s="83">
        <v>699.26</v>
      </c>
      <c r="K7" s="79">
        <f>60</f>
        <v>60</v>
      </c>
      <c r="L7" s="23">
        <f t="shared" ref="L7" si="2">K7-(SUM(N7:AE7))</f>
        <v>60</v>
      </c>
      <c r="M7" s="24" t="str">
        <f t="shared" si="0"/>
        <v>OK</v>
      </c>
      <c r="N7" s="63"/>
      <c r="O7" s="57"/>
      <c r="P7" s="59"/>
      <c r="Q7" s="58"/>
      <c r="R7" s="59"/>
      <c r="S7" s="59"/>
      <c r="T7" s="57"/>
      <c r="U7" s="57"/>
      <c r="V7" s="57"/>
      <c r="W7" s="62"/>
      <c r="X7" s="50"/>
      <c r="Y7" s="34"/>
      <c r="Z7" s="32"/>
      <c r="AA7" s="32"/>
      <c r="AB7" s="32"/>
      <c r="AC7" s="32"/>
      <c r="AD7" s="32"/>
      <c r="AE7" s="32"/>
    </row>
    <row r="8" spans="1:31" ht="30.1" customHeight="1" x14ac:dyDescent="0.25">
      <c r="A8" s="136" t="s">
        <v>25</v>
      </c>
      <c r="B8" s="114" t="s">
        <v>34</v>
      </c>
      <c r="C8" s="115">
        <v>6</v>
      </c>
      <c r="D8" s="84">
        <v>11</v>
      </c>
      <c r="E8" s="114" t="s">
        <v>15</v>
      </c>
      <c r="F8" s="69" t="s">
        <v>22</v>
      </c>
      <c r="G8" s="70" t="s">
        <v>29</v>
      </c>
      <c r="H8" s="70" t="s">
        <v>12</v>
      </c>
      <c r="I8" s="70" t="s">
        <v>14</v>
      </c>
      <c r="J8" s="68">
        <v>7.84</v>
      </c>
      <c r="K8" s="89">
        <f>0</f>
        <v>0</v>
      </c>
      <c r="L8" s="23">
        <f>K8-(SUM(N8:AE8))</f>
        <v>0</v>
      </c>
      <c r="M8" s="24" t="str">
        <f t="shared" si="0"/>
        <v>OK</v>
      </c>
      <c r="N8" s="57"/>
      <c r="O8" s="57"/>
      <c r="P8" s="59"/>
      <c r="Q8" s="57"/>
      <c r="R8" s="57"/>
      <c r="S8" s="59"/>
      <c r="T8" s="57"/>
      <c r="U8" s="64"/>
      <c r="V8" s="61"/>
      <c r="W8" s="62"/>
      <c r="X8" s="50"/>
      <c r="Y8" s="34"/>
      <c r="Z8" s="32"/>
      <c r="AA8" s="32"/>
      <c r="AB8" s="32"/>
      <c r="AC8" s="32"/>
      <c r="AD8" s="32"/>
      <c r="AE8" s="32"/>
    </row>
    <row r="9" spans="1:31" ht="30.1" customHeight="1" x14ac:dyDescent="0.25">
      <c r="A9" s="137"/>
      <c r="B9" s="114"/>
      <c r="C9" s="115"/>
      <c r="D9" s="84">
        <v>12</v>
      </c>
      <c r="E9" s="114"/>
      <c r="F9" s="69" t="s">
        <v>22</v>
      </c>
      <c r="G9" s="70" t="s">
        <v>30</v>
      </c>
      <c r="H9" s="70" t="s">
        <v>18</v>
      </c>
      <c r="I9" s="70" t="s">
        <v>14</v>
      </c>
      <c r="J9" s="68">
        <v>1700</v>
      </c>
      <c r="K9" s="89">
        <f>0</f>
        <v>0</v>
      </c>
      <c r="L9" s="23">
        <f t="shared" ref="L9" si="3">K9-(SUM(N9:AE9))</f>
        <v>0</v>
      </c>
      <c r="M9" s="24" t="str">
        <f t="shared" si="0"/>
        <v>OK</v>
      </c>
      <c r="N9" s="57"/>
      <c r="O9" s="57"/>
      <c r="P9" s="59"/>
      <c r="Q9" s="57"/>
      <c r="R9" s="58"/>
      <c r="S9" s="59"/>
      <c r="T9" s="57"/>
      <c r="U9" s="65"/>
      <c r="V9" s="57"/>
      <c r="W9" s="62"/>
      <c r="X9" s="50"/>
      <c r="Y9" s="34"/>
      <c r="Z9" s="32"/>
      <c r="AA9" s="32"/>
      <c r="AB9" s="32"/>
      <c r="AC9" s="32"/>
      <c r="AD9" s="32"/>
      <c r="AE9" s="32"/>
    </row>
    <row r="10" spans="1:31" ht="30.1" customHeight="1" x14ac:dyDescent="0.25">
      <c r="A10" s="137"/>
      <c r="B10" s="114" t="s">
        <v>27</v>
      </c>
      <c r="C10" s="115">
        <v>7</v>
      </c>
      <c r="D10" s="84">
        <v>13</v>
      </c>
      <c r="E10" s="114" t="s">
        <v>16</v>
      </c>
      <c r="F10" s="69" t="s">
        <v>22</v>
      </c>
      <c r="G10" s="70" t="s">
        <v>29</v>
      </c>
      <c r="H10" s="70" t="s">
        <v>12</v>
      </c>
      <c r="I10" s="70" t="s">
        <v>14</v>
      </c>
      <c r="J10" s="68">
        <v>11</v>
      </c>
      <c r="K10" s="89">
        <f>0</f>
        <v>0</v>
      </c>
      <c r="L10" s="23">
        <f>K10-(SUM(N10:AE10))</f>
        <v>0</v>
      </c>
      <c r="M10" s="24" t="str">
        <f t="shared" si="0"/>
        <v>OK</v>
      </c>
      <c r="N10" s="57"/>
      <c r="O10" s="66"/>
      <c r="P10" s="57"/>
      <c r="Q10" s="58"/>
      <c r="R10" s="58"/>
      <c r="S10" s="59"/>
      <c r="T10" s="57"/>
      <c r="U10" s="60"/>
      <c r="V10" s="61"/>
      <c r="W10" s="62"/>
      <c r="X10" s="50"/>
      <c r="Y10" s="34"/>
      <c r="Z10" s="32"/>
      <c r="AA10" s="32"/>
      <c r="AB10" s="32"/>
      <c r="AC10" s="32"/>
      <c r="AD10" s="32"/>
      <c r="AE10" s="32"/>
    </row>
    <row r="11" spans="1:31" ht="30.1" customHeight="1" x14ac:dyDescent="0.25">
      <c r="A11" s="137"/>
      <c r="B11" s="114"/>
      <c r="C11" s="115"/>
      <c r="D11" s="84">
        <v>14</v>
      </c>
      <c r="E11" s="114"/>
      <c r="F11" s="69" t="s">
        <v>22</v>
      </c>
      <c r="G11" s="70" t="s">
        <v>30</v>
      </c>
      <c r="H11" s="70" t="s">
        <v>18</v>
      </c>
      <c r="I11" s="70" t="s">
        <v>14</v>
      </c>
      <c r="J11" s="68">
        <v>1828.57</v>
      </c>
      <c r="K11" s="89">
        <f>0</f>
        <v>0</v>
      </c>
      <c r="L11" s="23">
        <f t="shared" ref="L11" si="4">K11-(SUM(N11:AE11))</f>
        <v>0</v>
      </c>
      <c r="M11" s="24" t="str">
        <f t="shared" si="0"/>
        <v>OK</v>
      </c>
      <c r="N11" s="57"/>
      <c r="O11" s="66"/>
      <c r="P11" s="57"/>
      <c r="Q11" s="58"/>
      <c r="R11" s="58"/>
      <c r="S11" s="59"/>
      <c r="T11" s="57"/>
      <c r="U11" s="57"/>
      <c r="V11" s="57"/>
      <c r="W11" s="62"/>
      <c r="X11" s="50"/>
      <c r="Y11" s="34"/>
      <c r="Z11" s="32"/>
      <c r="AA11" s="32"/>
      <c r="AB11" s="32"/>
      <c r="AC11" s="32"/>
      <c r="AD11" s="32"/>
      <c r="AE11" s="32"/>
    </row>
    <row r="12" spans="1:31" ht="30.1" customHeight="1" x14ac:dyDescent="0.25">
      <c r="A12" s="137"/>
      <c r="B12" s="114" t="s">
        <v>27</v>
      </c>
      <c r="C12" s="115">
        <v>8</v>
      </c>
      <c r="D12" s="84">
        <v>15</v>
      </c>
      <c r="E12" s="114" t="s">
        <v>17</v>
      </c>
      <c r="F12" s="69" t="s">
        <v>22</v>
      </c>
      <c r="G12" s="70" t="s">
        <v>29</v>
      </c>
      <c r="H12" s="70" t="s">
        <v>12</v>
      </c>
      <c r="I12" s="70" t="s">
        <v>14</v>
      </c>
      <c r="J12" s="68">
        <v>18.399999999999999</v>
      </c>
      <c r="K12" s="89">
        <f>0</f>
        <v>0</v>
      </c>
      <c r="L12" s="23">
        <f>K12-(SUM(N12:AE12))</f>
        <v>0</v>
      </c>
      <c r="M12" s="24" t="str">
        <f t="shared" si="0"/>
        <v>OK</v>
      </c>
      <c r="N12" s="57"/>
      <c r="O12" s="66"/>
      <c r="P12" s="59"/>
      <c r="Q12" s="57"/>
      <c r="R12" s="58"/>
      <c r="S12" s="59"/>
      <c r="T12" s="57"/>
      <c r="U12" s="65"/>
      <c r="V12" s="61"/>
      <c r="W12" s="62"/>
      <c r="X12" s="50"/>
      <c r="Y12" s="34"/>
      <c r="Z12" s="32"/>
      <c r="AA12" s="32"/>
      <c r="AB12" s="32"/>
      <c r="AC12" s="32"/>
      <c r="AD12" s="32"/>
      <c r="AE12" s="32"/>
    </row>
    <row r="13" spans="1:31" ht="30.1" customHeight="1" x14ac:dyDescent="0.25">
      <c r="A13" s="137"/>
      <c r="B13" s="114"/>
      <c r="C13" s="115"/>
      <c r="D13" s="84">
        <v>16</v>
      </c>
      <c r="E13" s="114"/>
      <c r="F13" s="69" t="s">
        <v>22</v>
      </c>
      <c r="G13" s="70" t="s">
        <v>30</v>
      </c>
      <c r="H13" s="70" t="s">
        <v>18</v>
      </c>
      <c r="I13" s="70" t="s">
        <v>14</v>
      </c>
      <c r="J13" s="68">
        <v>2900</v>
      </c>
      <c r="K13" s="89">
        <f>0</f>
        <v>0</v>
      </c>
      <c r="L13" s="23">
        <f t="shared" ref="L13:L56" si="5">K13-(SUM(N13:AE13))</f>
        <v>0</v>
      </c>
      <c r="M13" s="24" t="str">
        <f t="shared" si="0"/>
        <v>OK</v>
      </c>
      <c r="N13" s="57"/>
      <c r="O13" s="66"/>
      <c r="P13" s="59"/>
      <c r="Q13" s="59"/>
      <c r="R13" s="59"/>
      <c r="S13" s="59"/>
      <c r="T13" s="57"/>
      <c r="U13" s="65"/>
      <c r="V13" s="57"/>
      <c r="W13" s="62"/>
      <c r="X13" s="50"/>
      <c r="Y13" s="34"/>
      <c r="Z13" s="32"/>
      <c r="AA13" s="32"/>
      <c r="AB13" s="32"/>
      <c r="AC13" s="32"/>
      <c r="AD13" s="32"/>
      <c r="AE13" s="32"/>
    </row>
    <row r="14" spans="1:31" s="7" customFormat="1" ht="30.1" customHeight="1" x14ac:dyDescent="0.25">
      <c r="A14" s="137"/>
      <c r="B14" s="114" t="s">
        <v>34</v>
      </c>
      <c r="C14" s="115">
        <v>9</v>
      </c>
      <c r="D14" s="84">
        <v>17</v>
      </c>
      <c r="E14" s="114" t="s">
        <v>13</v>
      </c>
      <c r="F14" s="69" t="s">
        <v>22</v>
      </c>
      <c r="G14" s="70" t="s">
        <v>29</v>
      </c>
      <c r="H14" s="70" t="s">
        <v>12</v>
      </c>
      <c r="I14" s="70" t="s">
        <v>14</v>
      </c>
      <c r="J14" s="68">
        <v>16.21</v>
      </c>
      <c r="K14" s="89">
        <f>0</f>
        <v>0</v>
      </c>
      <c r="L14" s="23">
        <f t="shared" ref="L14:L41" si="6">K14-(SUM(N14:AE14))</f>
        <v>0</v>
      </c>
      <c r="M14" s="24" t="str">
        <f t="shared" si="0"/>
        <v>OK</v>
      </c>
      <c r="N14" s="57"/>
      <c r="O14" s="57"/>
      <c r="P14" s="57"/>
      <c r="Q14" s="59"/>
      <c r="R14" s="57"/>
      <c r="S14" s="59"/>
      <c r="T14" s="59"/>
      <c r="U14" s="67"/>
      <c r="V14" s="57"/>
      <c r="W14" s="62"/>
      <c r="X14" s="50"/>
      <c r="Y14" s="34"/>
      <c r="Z14" s="32"/>
      <c r="AA14" s="32"/>
      <c r="AB14" s="32"/>
      <c r="AC14" s="32"/>
      <c r="AD14" s="32"/>
      <c r="AE14" s="32"/>
    </row>
    <row r="15" spans="1:31" s="7" customFormat="1" ht="30.1" customHeight="1" x14ac:dyDescent="0.25">
      <c r="A15" s="138"/>
      <c r="B15" s="114"/>
      <c r="C15" s="115"/>
      <c r="D15" s="84">
        <v>18</v>
      </c>
      <c r="E15" s="114"/>
      <c r="F15" s="69" t="s">
        <v>22</v>
      </c>
      <c r="G15" s="70" t="s">
        <v>30</v>
      </c>
      <c r="H15" s="70" t="s">
        <v>18</v>
      </c>
      <c r="I15" s="70" t="s">
        <v>14</v>
      </c>
      <c r="J15" s="68">
        <v>2650</v>
      </c>
      <c r="K15" s="89">
        <f>0</f>
        <v>0</v>
      </c>
      <c r="L15" s="23">
        <f t="shared" si="6"/>
        <v>0</v>
      </c>
      <c r="M15" s="24" t="str">
        <f t="shared" si="0"/>
        <v>OK</v>
      </c>
      <c r="N15" s="57"/>
      <c r="O15" s="57"/>
      <c r="P15" s="57"/>
      <c r="Q15" s="59"/>
      <c r="R15" s="57"/>
      <c r="S15" s="59"/>
      <c r="T15" s="59"/>
      <c r="U15" s="67"/>
      <c r="V15" s="57"/>
      <c r="W15" s="62"/>
      <c r="X15" s="50"/>
      <c r="Y15" s="34"/>
      <c r="Z15" s="32"/>
      <c r="AA15" s="32"/>
      <c r="AB15" s="32"/>
      <c r="AC15" s="32"/>
      <c r="AD15" s="32"/>
      <c r="AE15" s="32"/>
    </row>
    <row r="16" spans="1:31" s="7" customFormat="1" ht="30.1" customHeight="1" x14ac:dyDescent="0.25">
      <c r="A16" s="117" t="s">
        <v>33</v>
      </c>
      <c r="B16" s="114" t="s">
        <v>45</v>
      </c>
      <c r="C16" s="115">
        <v>10</v>
      </c>
      <c r="D16" s="84">
        <v>19</v>
      </c>
      <c r="E16" s="114" t="s">
        <v>15</v>
      </c>
      <c r="F16" s="69" t="s">
        <v>22</v>
      </c>
      <c r="G16" s="70" t="s">
        <v>29</v>
      </c>
      <c r="H16" s="70" t="s">
        <v>12</v>
      </c>
      <c r="I16" s="70" t="s">
        <v>14</v>
      </c>
      <c r="J16" s="68">
        <v>7.9</v>
      </c>
      <c r="K16" s="89">
        <f>0</f>
        <v>0</v>
      </c>
      <c r="L16" s="23">
        <f t="shared" si="6"/>
        <v>0</v>
      </c>
      <c r="M16" s="24" t="str">
        <f t="shared" si="0"/>
        <v>OK</v>
      </c>
      <c r="N16" s="57"/>
      <c r="O16" s="57"/>
      <c r="P16" s="59"/>
      <c r="Q16" s="59"/>
      <c r="R16" s="59"/>
      <c r="S16" s="59"/>
      <c r="T16" s="59"/>
      <c r="U16" s="67"/>
      <c r="V16" s="57"/>
      <c r="W16" s="62"/>
      <c r="X16" s="51"/>
      <c r="Y16" s="34"/>
      <c r="Z16" s="32"/>
      <c r="AA16" s="32"/>
      <c r="AB16" s="32"/>
      <c r="AC16" s="32"/>
      <c r="AD16" s="32"/>
      <c r="AE16" s="32"/>
    </row>
    <row r="17" spans="1:31" s="7" customFormat="1" ht="30.1" customHeight="1" x14ac:dyDescent="0.25">
      <c r="A17" s="118"/>
      <c r="B17" s="114"/>
      <c r="C17" s="115"/>
      <c r="D17" s="84">
        <v>20</v>
      </c>
      <c r="E17" s="114"/>
      <c r="F17" s="69" t="s">
        <v>22</v>
      </c>
      <c r="G17" s="70" t="s">
        <v>30</v>
      </c>
      <c r="H17" s="70" t="s">
        <v>18</v>
      </c>
      <c r="I17" s="70" t="s">
        <v>14</v>
      </c>
      <c r="J17" s="68">
        <v>1632.32</v>
      </c>
      <c r="K17" s="89">
        <f>0</f>
        <v>0</v>
      </c>
      <c r="L17" s="23">
        <f t="shared" si="6"/>
        <v>0</v>
      </c>
      <c r="M17" s="24" t="str">
        <f t="shared" si="0"/>
        <v>OK</v>
      </c>
      <c r="N17" s="57"/>
      <c r="O17" s="57"/>
      <c r="P17" s="59"/>
      <c r="Q17" s="59"/>
      <c r="R17" s="59"/>
      <c r="S17" s="59"/>
      <c r="T17" s="59"/>
      <c r="U17" s="67"/>
      <c r="V17" s="57"/>
      <c r="W17" s="62"/>
      <c r="X17" s="51"/>
      <c r="Y17" s="34"/>
      <c r="Z17" s="32"/>
      <c r="AA17" s="32"/>
      <c r="AB17" s="32"/>
      <c r="AC17" s="32"/>
      <c r="AD17" s="32"/>
      <c r="AE17" s="32"/>
    </row>
    <row r="18" spans="1:31" s="7" customFormat="1" ht="30.1" customHeight="1" x14ac:dyDescent="0.25">
      <c r="A18" s="118"/>
      <c r="B18" s="114" t="s">
        <v>45</v>
      </c>
      <c r="C18" s="115">
        <v>11</v>
      </c>
      <c r="D18" s="84">
        <v>21</v>
      </c>
      <c r="E18" s="114" t="s">
        <v>16</v>
      </c>
      <c r="F18" s="69" t="s">
        <v>22</v>
      </c>
      <c r="G18" s="70" t="s">
        <v>29</v>
      </c>
      <c r="H18" s="70" t="s">
        <v>12</v>
      </c>
      <c r="I18" s="70" t="s">
        <v>14</v>
      </c>
      <c r="J18" s="68">
        <v>8</v>
      </c>
      <c r="K18" s="89">
        <f>0</f>
        <v>0</v>
      </c>
      <c r="L18" s="23">
        <f t="shared" si="6"/>
        <v>0</v>
      </c>
      <c r="M18" s="24" t="str">
        <f t="shared" si="0"/>
        <v>OK</v>
      </c>
      <c r="N18" s="51"/>
      <c r="O18" s="51"/>
      <c r="P18" s="50"/>
      <c r="Q18" s="51"/>
      <c r="R18" s="50"/>
      <c r="S18" s="51"/>
      <c r="T18" s="50"/>
      <c r="U18" s="48"/>
      <c r="V18" s="51"/>
      <c r="W18" s="34"/>
      <c r="X18" s="50"/>
      <c r="Y18" s="34"/>
      <c r="Z18" s="32"/>
      <c r="AA18" s="32"/>
      <c r="AB18" s="32"/>
      <c r="AC18" s="32"/>
      <c r="AD18" s="32"/>
      <c r="AE18" s="32"/>
    </row>
    <row r="19" spans="1:31" s="7" customFormat="1" ht="30.1" customHeight="1" x14ac:dyDescent="0.25">
      <c r="A19" s="118"/>
      <c r="B19" s="114"/>
      <c r="C19" s="115"/>
      <c r="D19" s="84">
        <v>22</v>
      </c>
      <c r="E19" s="114"/>
      <c r="F19" s="69" t="s">
        <v>22</v>
      </c>
      <c r="G19" s="70" t="s">
        <v>30</v>
      </c>
      <c r="H19" s="70" t="s">
        <v>18</v>
      </c>
      <c r="I19" s="70" t="s">
        <v>14</v>
      </c>
      <c r="J19" s="68">
        <v>992.32</v>
      </c>
      <c r="K19" s="89">
        <f>0</f>
        <v>0</v>
      </c>
      <c r="L19" s="23">
        <f t="shared" si="6"/>
        <v>0</v>
      </c>
      <c r="M19" s="24" t="str">
        <f t="shared" si="0"/>
        <v>OK</v>
      </c>
      <c r="N19" s="51"/>
      <c r="O19" s="51"/>
      <c r="P19" s="50"/>
      <c r="Q19" s="51"/>
      <c r="R19" s="50"/>
      <c r="S19" s="51"/>
      <c r="T19" s="50"/>
      <c r="U19" s="48"/>
      <c r="V19" s="51"/>
      <c r="W19" s="34"/>
      <c r="X19" s="50"/>
      <c r="Y19" s="34"/>
      <c r="Z19" s="32"/>
      <c r="AA19" s="32"/>
      <c r="AB19" s="32"/>
      <c r="AC19" s="32"/>
      <c r="AD19" s="32"/>
      <c r="AE19" s="32"/>
    </row>
    <row r="20" spans="1:31" ht="30.1" customHeight="1" x14ac:dyDescent="0.25">
      <c r="A20" s="118"/>
      <c r="B20" s="114" t="s">
        <v>46</v>
      </c>
      <c r="C20" s="115">
        <v>12</v>
      </c>
      <c r="D20" s="84">
        <v>23</v>
      </c>
      <c r="E20" s="114" t="s">
        <v>17</v>
      </c>
      <c r="F20" s="69" t="s">
        <v>22</v>
      </c>
      <c r="G20" s="70" t="s">
        <v>29</v>
      </c>
      <c r="H20" s="70" t="s">
        <v>12</v>
      </c>
      <c r="I20" s="70" t="s">
        <v>14</v>
      </c>
      <c r="J20" s="68">
        <v>15.72</v>
      </c>
      <c r="K20" s="89">
        <f>0</f>
        <v>0</v>
      </c>
      <c r="L20" s="23">
        <f t="shared" ref="L20:L21" si="7">K20-(SUM(N20:AE20))</f>
        <v>0</v>
      </c>
      <c r="M20" s="24" t="str">
        <f t="shared" si="0"/>
        <v>OK</v>
      </c>
      <c r="N20" s="46"/>
      <c r="O20" s="46"/>
      <c r="P20" s="52"/>
      <c r="Q20" s="52"/>
      <c r="R20" s="52"/>
      <c r="S20" s="52"/>
      <c r="T20" s="52"/>
      <c r="U20" s="52"/>
      <c r="V20" s="52"/>
      <c r="W20" s="52"/>
      <c r="X20" s="49"/>
      <c r="Y20" s="49"/>
      <c r="Z20" s="49"/>
      <c r="AA20" s="49"/>
      <c r="AB20" s="49"/>
      <c r="AC20" s="49"/>
      <c r="AD20" s="49"/>
      <c r="AE20" s="49"/>
    </row>
    <row r="21" spans="1:31" ht="30.1" customHeight="1" x14ac:dyDescent="0.25">
      <c r="A21" s="118"/>
      <c r="B21" s="114"/>
      <c r="C21" s="115"/>
      <c r="D21" s="84">
        <v>24</v>
      </c>
      <c r="E21" s="114"/>
      <c r="F21" s="69" t="s">
        <v>22</v>
      </c>
      <c r="G21" s="70" t="s">
        <v>30</v>
      </c>
      <c r="H21" s="70" t="s">
        <v>18</v>
      </c>
      <c r="I21" s="70" t="s">
        <v>14</v>
      </c>
      <c r="J21" s="68">
        <v>2252.44</v>
      </c>
      <c r="K21" s="89">
        <f>0</f>
        <v>0</v>
      </c>
      <c r="L21" s="23">
        <f t="shared" si="7"/>
        <v>0</v>
      </c>
      <c r="M21" s="24" t="str">
        <f t="shared" si="0"/>
        <v>OK</v>
      </c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49"/>
      <c r="Y21" s="49"/>
      <c r="Z21" s="49"/>
      <c r="AA21" s="49"/>
      <c r="AB21" s="49"/>
      <c r="AC21" s="49"/>
      <c r="AD21" s="49"/>
      <c r="AE21" s="49"/>
    </row>
    <row r="22" spans="1:31" ht="30.1" customHeight="1" x14ac:dyDescent="0.25">
      <c r="A22" s="118"/>
      <c r="B22" s="114" t="s">
        <v>34</v>
      </c>
      <c r="C22" s="115">
        <v>13</v>
      </c>
      <c r="D22" s="84">
        <v>25</v>
      </c>
      <c r="E22" s="114" t="s">
        <v>13</v>
      </c>
      <c r="F22" s="69" t="s">
        <v>22</v>
      </c>
      <c r="G22" s="70" t="s">
        <v>29</v>
      </c>
      <c r="H22" s="70" t="s">
        <v>12</v>
      </c>
      <c r="I22" s="70" t="s">
        <v>14</v>
      </c>
      <c r="J22" s="68">
        <v>15.44</v>
      </c>
      <c r="K22" s="89">
        <f>0</f>
        <v>0</v>
      </c>
      <c r="L22" s="23">
        <f t="shared" si="6"/>
        <v>0</v>
      </c>
      <c r="M22" s="24" t="str">
        <f t="shared" si="0"/>
        <v>OK</v>
      </c>
      <c r="N22" s="46"/>
      <c r="O22" s="46"/>
      <c r="P22" s="52"/>
      <c r="Q22" s="52"/>
      <c r="R22" s="52"/>
      <c r="S22" s="52"/>
      <c r="T22" s="52"/>
      <c r="U22" s="52"/>
      <c r="V22" s="52"/>
      <c r="W22" s="52"/>
      <c r="X22" s="49"/>
      <c r="Y22" s="49"/>
      <c r="Z22" s="49"/>
      <c r="AA22" s="49"/>
      <c r="AB22" s="49"/>
      <c r="AC22" s="49"/>
      <c r="AD22" s="49"/>
      <c r="AE22" s="49"/>
    </row>
    <row r="23" spans="1:31" ht="30.1" customHeight="1" x14ac:dyDescent="0.25">
      <c r="A23" s="119"/>
      <c r="B23" s="114"/>
      <c r="C23" s="115"/>
      <c r="D23" s="84">
        <v>26</v>
      </c>
      <c r="E23" s="114"/>
      <c r="F23" s="69" t="s">
        <v>22</v>
      </c>
      <c r="G23" s="70" t="s">
        <v>30</v>
      </c>
      <c r="H23" s="70" t="s">
        <v>18</v>
      </c>
      <c r="I23" s="70" t="s">
        <v>14</v>
      </c>
      <c r="J23" s="68">
        <v>2650</v>
      </c>
      <c r="K23" s="89">
        <f>0</f>
        <v>0</v>
      </c>
      <c r="L23" s="23">
        <f t="shared" si="6"/>
        <v>0</v>
      </c>
      <c r="M23" s="24" t="str">
        <f t="shared" si="0"/>
        <v>OK</v>
      </c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49"/>
      <c r="Y23" s="49"/>
      <c r="Z23" s="49"/>
      <c r="AA23" s="49"/>
      <c r="AB23" s="49"/>
      <c r="AC23" s="49"/>
      <c r="AD23" s="49"/>
      <c r="AE23" s="49"/>
    </row>
    <row r="24" spans="1:31" s="7" customFormat="1" ht="30.1" customHeight="1" x14ac:dyDescent="0.25">
      <c r="A24" s="117" t="s">
        <v>26</v>
      </c>
      <c r="B24" s="114" t="s">
        <v>47</v>
      </c>
      <c r="C24" s="115">
        <v>14</v>
      </c>
      <c r="D24" s="84">
        <v>27</v>
      </c>
      <c r="E24" s="114" t="s">
        <v>15</v>
      </c>
      <c r="F24" s="69" t="s">
        <v>22</v>
      </c>
      <c r="G24" s="70" t="s">
        <v>29</v>
      </c>
      <c r="H24" s="70" t="s">
        <v>12</v>
      </c>
      <c r="I24" s="70" t="s">
        <v>14</v>
      </c>
      <c r="J24" s="68">
        <v>3.75</v>
      </c>
      <c r="K24" s="89">
        <f>0</f>
        <v>0</v>
      </c>
      <c r="L24" s="23">
        <f t="shared" si="6"/>
        <v>0</v>
      </c>
      <c r="M24" s="24" t="str">
        <f t="shared" si="0"/>
        <v>OK</v>
      </c>
      <c r="N24" s="51"/>
      <c r="O24" s="51"/>
      <c r="P24" s="51"/>
      <c r="Q24" s="50"/>
      <c r="R24" s="51"/>
      <c r="S24" s="50"/>
      <c r="T24" s="50"/>
      <c r="U24" s="48"/>
      <c r="V24" s="51"/>
      <c r="W24" s="34"/>
      <c r="X24" s="50"/>
      <c r="Y24" s="34"/>
      <c r="Z24" s="32"/>
      <c r="AA24" s="32"/>
      <c r="AB24" s="32"/>
      <c r="AC24" s="32"/>
      <c r="AD24" s="32"/>
      <c r="AE24" s="32"/>
    </row>
    <row r="25" spans="1:31" s="7" customFormat="1" ht="30.1" customHeight="1" x14ac:dyDescent="0.25">
      <c r="A25" s="118"/>
      <c r="B25" s="114"/>
      <c r="C25" s="115"/>
      <c r="D25" s="84">
        <v>28</v>
      </c>
      <c r="E25" s="114"/>
      <c r="F25" s="69" t="s">
        <v>22</v>
      </c>
      <c r="G25" s="70" t="s">
        <v>30</v>
      </c>
      <c r="H25" s="70" t="s">
        <v>18</v>
      </c>
      <c r="I25" s="70" t="s">
        <v>14</v>
      </c>
      <c r="J25" s="68">
        <v>115</v>
      </c>
      <c r="K25" s="89">
        <f>0</f>
        <v>0</v>
      </c>
      <c r="L25" s="23">
        <f t="shared" si="6"/>
        <v>0</v>
      </c>
      <c r="M25" s="24" t="str">
        <f t="shared" si="0"/>
        <v>OK</v>
      </c>
      <c r="N25" s="51"/>
      <c r="O25" s="51"/>
      <c r="P25" s="51"/>
      <c r="Q25" s="50"/>
      <c r="R25" s="51"/>
      <c r="S25" s="50"/>
      <c r="T25" s="50"/>
      <c r="U25" s="48"/>
      <c r="V25" s="51"/>
      <c r="W25" s="34"/>
      <c r="X25" s="50"/>
      <c r="Y25" s="34"/>
      <c r="Z25" s="32"/>
      <c r="AA25" s="32"/>
      <c r="AB25" s="32"/>
      <c r="AC25" s="32"/>
      <c r="AD25" s="32"/>
      <c r="AE25" s="32"/>
    </row>
    <row r="26" spans="1:31" s="7" customFormat="1" ht="30.1" customHeight="1" x14ac:dyDescent="0.25">
      <c r="A26" s="118"/>
      <c r="B26" s="114" t="s">
        <v>28</v>
      </c>
      <c r="C26" s="115">
        <v>15</v>
      </c>
      <c r="D26" s="84">
        <v>29</v>
      </c>
      <c r="E26" s="114" t="s">
        <v>16</v>
      </c>
      <c r="F26" s="69" t="s">
        <v>22</v>
      </c>
      <c r="G26" s="70" t="s">
        <v>29</v>
      </c>
      <c r="H26" s="70" t="s">
        <v>12</v>
      </c>
      <c r="I26" s="70" t="s">
        <v>14</v>
      </c>
      <c r="J26" s="68">
        <v>5.9</v>
      </c>
      <c r="K26" s="89">
        <f>0</f>
        <v>0</v>
      </c>
      <c r="L26" s="23">
        <f t="shared" si="6"/>
        <v>0</v>
      </c>
      <c r="M26" s="24" t="str">
        <f t="shared" si="0"/>
        <v>OK</v>
      </c>
      <c r="N26" s="51"/>
      <c r="O26" s="51"/>
      <c r="P26" s="50"/>
      <c r="Q26" s="50"/>
      <c r="R26" s="50"/>
      <c r="S26" s="50"/>
      <c r="T26" s="50"/>
      <c r="U26" s="48"/>
      <c r="V26" s="51"/>
      <c r="W26" s="34"/>
      <c r="X26" s="51"/>
      <c r="Y26" s="34"/>
      <c r="Z26" s="32"/>
      <c r="AA26" s="32"/>
      <c r="AB26" s="32"/>
      <c r="AC26" s="32"/>
      <c r="AD26" s="32"/>
      <c r="AE26" s="32"/>
    </row>
    <row r="27" spans="1:31" s="7" customFormat="1" ht="30.1" customHeight="1" x14ac:dyDescent="0.25">
      <c r="A27" s="118"/>
      <c r="B27" s="114"/>
      <c r="C27" s="115"/>
      <c r="D27" s="84">
        <v>30</v>
      </c>
      <c r="E27" s="114"/>
      <c r="F27" s="69" t="s">
        <v>22</v>
      </c>
      <c r="G27" s="70" t="s">
        <v>30</v>
      </c>
      <c r="H27" s="70" t="s">
        <v>18</v>
      </c>
      <c r="I27" s="70" t="s">
        <v>14</v>
      </c>
      <c r="J27" s="68">
        <v>600</v>
      </c>
      <c r="K27" s="89">
        <f>0</f>
        <v>0</v>
      </c>
      <c r="L27" s="23">
        <f t="shared" si="6"/>
        <v>0</v>
      </c>
      <c r="M27" s="24" t="str">
        <f t="shared" si="0"/>
        <v>OK</v>
      </c>
      <c r="N27" s="51"/>
      <c r="O27" s="51"/>
      <c r="P27" s="50"/>
      <c r="Q27" s="50"/>
      <c r="R27" s="50"/>
      <c r="S27" s="50"/>
      <c r="T27" s="50"/>
      <c r="U27" s="48"/>
      <c r="V27" s="51"/>
      <c r="W27" s="34"/>
      <c r="X27" s="51"/>
      <c r="Y27" s="34"/>
      <c r="Z27" s="32"/>
      <c r="AA27" s="32"/>
      <c r="AB27" s="32"/>
      <c r="AC27" s="32"/>
      <c r="AD27" s="32"/>
      <c r="AE27" s="32"/>
    </row>
    <row r="28" spans="1:31" s="7" customFormat="1" ht="30.1" customHeight="1" x14ac:dyDescent="0.25">
      <c r="A28" s="118"/>
      <c r="B28" s="114" t="s">
        <v>28</v>
      </c>
      <c r="C28" s="115">
        <v>16</v>
      </c>
      <c r="D28" s="84">
        <v>31</v>
      </c>
      <c r="E28" s="114" t="s">
        <v>17</v>
      </c>
      <c r="F28" s="69" t="s">
        <v>22</v>
      </c>
      <c r="G28" s="70" t="s">
        <v>29</v>
      </c>
      <c r="H28" s="70" t="s">
        <v>12</v>
      </c>
      <c r="I28" s="70" t="s">
        <v>14</v>
      </c>
      <c r="J28" s="68">
        <v>11.44</v>
      </c>
      <c r="K28" s="89">
        <f>0</f>
        <v>0</v>
      </c>
      <c r="L28" s="23">
        <f t="shared" si="6"/>
        <v>0</v>
      </c>
      <c r="M28" s="24" t="str">
        <f t="shared" si="0"/>
        <v>OK</v>
      </c>
      <c r="N28" s="51"/>
      <c r="O28" s="51"/>
      <c r="P28" s="50"/>
      <c r="Q28" s="51"/>
      <c r="R28" s="50"/>
      <c r="S28" s="51"/>
      <c r="T28" s="50"/>
      <c r="U28" s="48"/>
      <c r="V28" s="51"/>
      <c r="W28" s="34"/>
      <c r="X28" s="50"/>
      <c r="Y28" s="34"/>
      <c r="Z28" s="32"/>
      <c r="AA28" s="32"/>
      <c r="AB28" s="32"/>
      <c r="AC28" s="32"/>
      <c r="AD28" s="32"/>
      <c r="AE28" s="32"/>
    </row>
    <row r="29" spans="1:31" s="7" customFormat="1" ht="30.1" customHeight="1" x14ac:dyDescent="0.25">
      <c r="A29" s="118"/>
      <c r="B29" s="114"/>
      <c r="C29" s="115"/>
      <c r="D29" s="84">
        <v>32</v>
      </c>
      <c r="E29" s="114"/>
      <c r="F29" s="69" t="s">
        <v>22</v>
      </c>
      <c r="G29" s="70" t="s">
        <v>30</v>
      </c>
      <c r="H29" s="70" t="s">
        <v>18</v>
      </c>
      <c r="I29" s="70" t="s">
        <v>14</v>
      </c>
      <c r="J29" s="68">
        <v>800</v>
      </c>
      <c r="K29" s="89">
        <f>0</f>
        <v>0</v>
      </c>
      <c r="L29" s="23">
        <f t="shared" si="6"/>
        <v>0</v>
      </c>
      <c r="M29" s="24" t="str">
        <f t="shared" si="0"/>
        <v>OK</v>
      </c>
      <c r="N29" s="51"/>
      <c r="O29" s="51"/>
      <c r="P29" s="50"/>
      <c r="Q29" s="51"/>
      <c r="R29" s="50"/>
      <c r="S29" s="51"/>
      <c r="T29" s="50"/>
      <c r="U29" s="48"/>
      <c r="V29" s="51"/>
      <c r="W29" s="34"/>
      <c r="X29" s="50"/>
      <c r="Y29" s="34"/>
      <c r="Z29" s="32"/>
      <c r="AA29" s="32"/>
      <c r="AB29" s="32"/>
      <c r="AC29" s="32"/>
      <c r="AD29" s="32"/>
      <c r="AE29" s="32"/>
    </row>
    <row r="30" spans="1:31" ht="30.1" customHeight="1" x14ac:dyDescent="0.25">
      <c r="A30" s="118"/>
      <c r="B30" s="114" t="s">
        <v>48</v>
      </c>
      <c r="C30" s="115">
        <v>17</v>
      </c>
      <c r="D30" s="84">
        <v>33</v>
      </c>
      <c r="E30" s="114" t="s">
        <v>13</v>
      </c>
      <c r="F30" s="69" t="s">
        <v>22</v>
      </c>
      <c r="G30" s="70" t="s">
        <v>29</v>
      </c>
      <c r="H30" s="70" t="s">
        <v>12</v>
      </c>
      <c r="I30" s="70" t="s">
        <v>14</v>
      </c>
      <c r="J30" s="68">
        <v>10.25</v>
      </c>
      <c r="K30" s="89">
        <f>0</f>
        <v>0</v>
      </c>
      <c r="L30" s="23">
        <f t="shared" si="6"/>
        <v>0</v>
      </c>
      <c r="M30" s="24" t="str">
        <f t="shared" si="0"/>
        <v>OK</v>
      </c>
      <c r="N30" s="46"/>
      <c r="O30" s="46"/>
      <c r="P30" s="52"/>
      <c r="Q30" s="52"/>
      <c r="R30" s="52"/>
      <c r="S30" s="52"/>
      <c r="T30" s="52"/>
      <c r="U30" s="52"/>
      <c r="V30" s="52"/>
      <c r="W30" s="52"/>
      <c r="X30" s="49"/>
      <c r="Y30" s="49"/>
      <c r="Z30" s="49"/>
      <c r="AA30" s="49"/>
      <c r="AB30" s="49"/>
      <c r="AC30" s="49"/>
      <c r="AD30" s="49"/>
      <c r="AE30" s="49"/>
    </row>
    <row r="31" spans="1:31" ht="30.1" customHeight="1" x14ac:dyDescent="0.25">
      <c r="A31" s="119"/>
      <c r="B31" s="114"/>
      <c r="C31" s="115"/>
      <c r="D31" s="84">
        <v>34</v>
      </c>
      <c r="E31" s="114"/>
      <c r="F31" s="69" t="s">
        <v>22</v>
      </c>
      <c r="G31" s="70" t="s">
        <v>30</v>
      </c>
      <c r="H31" s="70" t="s">
        <v>18</v>
      </c>
      <c r="I31" s="70" t="s">
        <v>14</v>
      </c>
      <c r="J31" s="68">
        <v>750</v>
      </c>
      <c r="K31" s="89">
        <f>0</f>
        <v>0</v>
      </c>
      <c r="L31" s="23">
        <f t="shared" si="6"/>
        <v>0</v>
      </c>
      <c r="M31" s="24" t="str">
        <f t="shared" si="0"/>
        <v>OK</v>
      </c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49"/>
      <c r="Y31" s="49"/>
      <c r="Z31" s="49"/>
      <c r="AA31" s="49"/>
      <c r="AB31" s="49"/>
      <c r="AC31" s="49"/>
      <c r="AD31" s="49"/>
      <c r="AE31" s="49"/>
    </row>
    <row r="32" spans="1:31" ht="30.1" customHeight="1" x14ac:dyDescent="0.25">
      <c r="A32" s="117" t="s">
        <v>35</v>
      </c>
      <c r="B32" s="114" t="s">
        <v>49</v>
      </c>
      <c r="C32" s="115">
        <v>18</v>
      </c>
      <c r="D32" s="84">
        <v>35</v>
      </c>
      <c r="E32" s="114" t="s">
        <v>15</v>
      </c>
      <c r="F32" s="69" t="s">
        <v>22</v>
      </c>
      <c r="G32" s="70" t="s">
        <v>29</v>
      </c>
      <c r="H32" s="70" t="s">
        <v>12</v>
      </c>
      <c r="I32" s="70" t="s">
        <v>14</v>
      </c>
      <c r="J32" s="68">
        <v>9.19</v>
      </c>
      <c r="K32" s="89">
        <f>0</f>
        <v>0</v>
      </c>
      <c r="L32" s="23">
        <f t="shared" si="6"/>
        <v>0</v>
      </c>
      <c r="M32" s="24" t="str">
        <f t="shared" si="0"/>
        <v>OK</v>
      </c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49"/>
      <c r="Y32" s="49"/>
      <c r="Z32" s="49"/>
      <c r="AA32" s="49"/>
      <c r="AB32" s="49"/>
      <c r="AC32" s="49"/>
      <c r="AD32" s="49"/>
      <c r="AE32" s="49"/>
    </row>
    <row r="33" spans="1:31" ht="30.1" customHeight="1" x14ac:dyDescent="0.25">
      <c r="A33" s="118"/>
      <c r="B33" s="114"/>
      <c r="C33" s="115"/>
      <c r="D33" s="84">
        <v>36</v>
      </c>
      <c r="E33" s="114"/>
      <c r="F33" s="69" t="s">
        <v>22</v>
      </c>
      <c r="G33" s="70" t="s">
        <v>30</v>
      </c>
      <c r="H33" s="70" t="s">
        <v>18</v>
      </c>
      <c r="I33" s="70" t="s">
        <v>14</v>
      </c>
      <c r="J33" s="68">
        <v>1698.99</v>
      </c>
      <c r="K33" s="89">
        <f>0</f>
        <v>0</v>
      </c>
      <c r="L33" s="23">
        <f t="shared" si="6"/>
        <v>0</v>
      </c>
      <c r="M33" s="24" t="str">
        <f t="shared" si="0"/>
        <v>OK</v>
      </c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49"/>
      <c r="Y33" s="49"/>
      <c r="Z33" s="49"/>
      <c r="AA33" s="49"/>
      <c r="AB33" s="49"/>
      <c r="AC33" s="49"/>
      <c r="AD33" s="49"/>
      <c r="AE33" s="49"/>
    </row>
    <row r="34" spans="1:31" ht="30.1" customHeight="1" x14ac:dyDescent="0.25">
      <c r="A34" s="118"/>
      <c r="B34" s="114" t="s">
        <v>48</v>
      </c>
      <c r="C34" s="115">
        <v>19</v>
      </c>
      <c r="D34" s="84">
        <v>37</v>
      </c>
      <c r="E34" s="114" t="s">
        <v>17</v>
      </c>
      <c r="F34" s="69" t="s">
        <v>22</v>
      </c>
      <c r="G34" s="70" t="s">
        <v>29</v>
      </c>
      <c r="H34" s="70" t="s">
        <v>12</v>
      </c>
      <c r="I34" s="70" t="s">
        <v>14</v>
      </c>
      <c r="J34" s="68">
        <v>15.2</v>
      </c>
      <c r="K34" s="89">
        <f>0</f>
        <v>0</v>
      </c>
      <c r="L34" s="23">
        <f t="shared" si="6"/>
        <v>0</v>
      </c>
      <c r="M34" s="24" t="str">
        <f t="shared" si="0"/>
        <v>OK</v>
      </c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49"/>
      <c r="Y34" s="49"/>
      <c r="Z34" s="49"/>
      <c r="AA34" s="49"/>
      <c r="AB34" s="49"/>
      <c r="AC34" s="49"/>
      <c r="AD34" s="49"/>
      <c r="AE34" s="49"/>
    </row>
    <row r="35" spans="1:31" ht="30.1" customHeight="1" x14ac:dyDescent="0.25">
      <c r="A35" s="119"/>
      <c r="B35" s="114"/>
      <c r="C35" s="116"/>
      <c r="D35" s="84">
        <v>38</v>
      </c>
      <c r="E35" s="114"/>
      <c r="F35" s="69" t="s">
        <v>22</v>
      </c>
      <c r="G35" s="70" t="s">
        <v>30</v>
      </c>
      <c r="H35" s="70" t="s">
        <v>18</v>
      </c>
      <c r="I35" s="70" t="s">
        <v>14</v>
      </c>
      <c r="J35" s="68">
        <v>1000</v>
      </c>
      <c r="K35" s="89">
        <f>0</f>
        <v>0</v>
      </c>
      <c r="L35" s="23">
        <f t="shared" si="6"/>
        <v>0</v>
      </c>
      <c r="M35" s="24" t="str">
        <f t="shared" si="0"/>
        <v>OK</v>
      </c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49"/>
      <c r="Y35" s="49"/>
      <c r="Z35" s="49"/>
      <c r="AA35" s="49"/>
      <c r="AB35" s="49"/>
      <c r="AC35" s="49"/>
      <c r="AD35" s="49"/>
      <c r="AE35" s="49"/>
    </row>
    <row r="36" spans="1:31" ht="30.1" customHeight="1" x14ac:dyDescent="0.25">
      <c r="A36" s="117" t="s">
        <v>50</v>
      </c>
      <c r="B36" s="114" t="s">
        <v>51</v>
      </c>
      <c r="C36" s="115">
        <v>20</v>
      </c>
      <c r="D36" s="84">
        <v>39</v>
      </c>
      <c r="E36" s="114" t="s">
        <v>15</v>
      </c>
      <c r="F36" s="69" t="s">
        <v>22</v>
      </c>
      <c r="G36" s="70" t="s">
        <v>29</v>
      </c>
      <c r="H36" s="70" t="s">
        <v>12</v>
      </c>
      <c r="I36" s="70" t="s">
        <v>14</v>
      </c>
      <c r="J36" s="68">
        <v>9.16</v>
      </c>
      <c r="K36" s="89">
        <f>0</f>
        <v>0</v>
      </c>
      <c r="L36" s="23">
        <f t="shared" si="6"/>
        <v>0</v>
      </c>
      <c r="M36" s="24" t="str">
        <f t="shared" si="0"/>
        <v>OK</v>
      </c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49"/>
      <c r="Y36" s="49"/>
      <c r="Z36" s="49"/>
      <c r="AA36" s="49"/>
      <c r="AB36" s="49"/>
      <c r="AC36" s="49"/>
      <c r="AD36" s="49"/>
      <c r="AE36" s="49"/>
    </row>
    <row r="37" spans="1:31" ht="30.1" customHeight="1" x14ac:dyDescent="0.25">
      <c r="A37" s="118"/>
      <c r="B37" s="114"/>
      <c r="C37" s="116"/>
      <c r="D37" s="84">
        <v>40</v>
      </c>
      <c r="E37" s="114"/>
      <c r="F37" s="69" t="s">
        <v>22</v>
      </c>
      <c r="G37" s="70" t="s">
        <v>30</v>
      </c>
      <c r="H37" s="70" t="s">
        <v>18</v>
      </c>
      <c r="I37" s="70" t="s">
        <v>14</v>
      </c>
      <c r="J37" s="68">
        <v>1700</v>
      </c>
      <c r="K37" s="89">
        <f>0</f>
        <v>0</v>
      </c>
      <c r="L37" s="23">
        <f t="shared" si="6"/>
        <v>0</v>
      </c>
      <c r="M37" s="24" t="str">
        <f t="shared" si="0"/>
        <v>OK</v>
      </c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49"/>
      <c r="Y37" s="49"/>
      <c r="Z37" s="49"/>
      <c r="AA37" s="49"/>
      <c r="AB37" s="49"/>
      <c r="AC37" s="49"/>
      <c r="AD37" s="49"/>
      <c r="AE37" s="49"/>
    </row>
    <row r="38" spans="1:31" ht="30.1" customHeight="1" x14ac:dyDescent="0.25">
      <c r="A38" s="118"/>
      <c r="B38" s="114" t="s">
        <v>51</v>
      </c>
      <c r="C38" s="115">
        <v>21</v>
      </c>
      <c r="D38" s="84">
        <v>41</v>
      </c>
      <c r="E38" s="114" t="s">
        <v>16</v>
      </c>
      <c r="F38" s="69" t="s">
        <v>22</v>
      </c>
      <c r="G38" s="70" t="s">
        <v>29</v>
      </c>
      <c r="H38" s="70" t="s">
        <v>12</v>
      </c>
      <c r="I38" s="70" t="s">
        <v>14</v>
      </c>
      <c r="J38" s="68">
        <v>13.05</v>
      </c>
      <c r="K38" s="89">
        <f>0</f>
        <v>0</v>
      </c>
      <c r="L38" s="23">
        <f t="shared" si="6"/>
        <v>0</v>
      </c>
      <c r="M38" s="24" t="str">
        <f t="shared" si="0"/>
        <v>OK</v>
      </c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49"/>
      <c r="Y38" s="49"/>
      <c r="Z38" s="49"/>
      <c r="AA38" s="49"/>
      <c r="AB38" s="49"/>
      <c r="AC38" s="49"/>
      <c r="AD38" s="49"/>
      <c r="AE38" s="49"/>
    </row>
    <row r="39" spans="1:31" ht="30.1" customHeight="1" x14ac:dyDescent="0.25">
      <c r="A39" s="118"/>
      <c r="B39" s="114"/>
      <c r="C39" s="116"/>
      <c r="D39" s="84">
        <v>42</v>
      </c>
      <c r="E39" s="114"/>
      <c r="F39" s="69" t="s">
        <v>22</v>
      </c>
      <c r="G39" s="70" t="s">
        <v>30</v>
      </c>
      <c r="H39" s="70" t="s">
        <v>18</v>
      </c>
      <c r="I39" s="70" t="s">
        <v>14</v>
      </c>
      <c r="J39" s="68">
        <v>2100</v>
      </c>
      <c r="K39" s="89">
        <f>0</f>
        <v>0</v>
      </c>
      <c r="L39" s="23">
        <f t="shared" si="6"/>
        <v>0</v>
      </c>
      <c r="M39" s="24" t="str">
        <f t="shared" si="0"/>
        <v>OK</v>
      </c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49"/>
      <c r="Y39" s="49"/>
      <c r="Z39" s="49"/>
      <c r="AA39" s="49"/>
      <c r="AB39" s="49"/>
      <c r="AC39" s="49"/>
      <c r="AD39" s="49"/>
      <c r="AE39" s="49"/>
    </row>
    <row r="40" spans="1:31" ht="30.1" customHeight="1" x14ac:dyDescent="0.25">
      <c r="A40" s="118"/>
      <c r="B40" s="114" t="s">
        <v>28</v>
      </c>
      <c r="C40" s="115">
        <v>22</v>
      </c>
      <c r="D40" s="84">
        <v>43</v>
      </c>
      <c r="E40" s="114" t="s">
        <v>17</v>
      </c>
      <c r="F40" s="69" t="s">
        <v>22</v>
      </c>
      <c r="G40" s="70" t="s">
        <v>29</v>
      </c>
      <c r="H40" s="70" t="s">
        <v>12</v>
      </c>
      <c r="I40" s="70" t="s">
        <v>14</v>
      </c>
      <c r="J40" s="68">
        <v>17.420000000000002</v>
      </c>
      <c r="K40" s="89">
        <f>0</f>
        <v>0</v>
      </c>
      <c r="L40" s="23">
        <f t="shared" si="6"/>
        <v>0</v>
      </c>
      <c r="M40" s="24" t="str">
        <f t="shared" si="0"/>
        <v>OK</v>
      </c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49"/>
      <c r="Y40" s="49"/>
      <c r="Z40" s="49"/>
      <c r="AA40" s="49"/>
      <c r="AB40" s="49"/>
      <c r="AC40" s="49"/>
      <c r="AD40" s="49"/>
      <c r="AE40" s="49"/>
    </row>
    <row r="41" spans="1:31" ht="30.1" customHeight="1" x14ac:dyDescent="0.25">
      <c r="A41" s="118"/>
      <c r="B41" s="114"/>
      <c r="C41" s="116"/>
      <c r="D41" s="84">
        <v>44</v>
      </c>
      <c r="E41" s="114"/>
      <c r="F41" s="69" t="s">
        <v>22</v>
      </c>
      <c r="G41" s="70" t="s">
        <v>30</v>
      </c>
      <c r="H41" s="70" t="s">
        <v>18</v>
      </c>
      <c r="I41" s="70" t="s">
        <v>14</v>
      </c>
      <c r="J41" s="68">
        <v>1500</v>
      </c>
      <c r="K41" s="89">
        <f>0</f>
        <v>0</v>
      </c>
      <c r="L41" s="23">
        <f t="shared" si="6"/>
        <v>0</v>
      </c>
      <c r="M41" s="24" t="str">
        <f t="shared" si="0"/>
        <v>OK</v>
      </c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49"/>
      <c r="Y41" s="49"/>
      <c r="Z41" s="49"/>
      <c r="AA41" s="49"/>
      <c r="AB41" s="49"/>
      <c r="AC41" s="49"/>
      <c r="AD41" s="49"/>
      <c r="AE41" s="49"/>
    </row>
    <row r="42" spans="1:31" s="7" customFormat="1" ht="30.1" customHeight="1" x14ac:dyDescent="0.25">
      <c r="A42" s="118"/>
      <c r="B42" s="114" t="s">
        <v>52</v>
      </c>
      <c r="C42" s="115">
        <v>23</v>
      </c>
      <c r="D42" s="84">
        <v>45</v>
      </c>
      <c r="E42" s="114" t="s">
        <v>13</v>
      </c>
      <c r="F42" s="69" t="s">
        <v>22</v>
      </c>
      <c r="G42" s="70" t="s">
        <v>29</v>
      </c>
      <c r="H42" s="70" t="s">
        <v>12</v>
      </c>
      <c r="I42" s="70" t="s">
        <v>14</v>
      </c>
      <c r="J42" s="68">
        <v>16.2</v>
      </c>
      <c r="K42" s="89">
        <f>0</f>
        <v>0</v>
      </c>
      <c r="L42" s="23">
        <f t="shared" si="5"/>
        <v>0</v>
      </c>
      <c r="M42" s="24" t="str">
        <f t="shared" si="0"/>
        <v>OK</v>
      </c>
      <c r="N42" s="51"/>
      <c r="O42" s="51"/>
      <c r="P42" s="51"/>
      <c r="Q42" s="50"/>
      <c r="R42" s="51"/>
      <c r="S42" s="50"/>
      <c r="T42" s="50"/>
      <c r="U42" s="48"/>
      <c r="V42" s="51"/>
      <c r="W42" s="34"/>
      <c r="X42" s="50"/>
      <c r="Y42" s="34"/>
      <c r="Z42" s="32"/>
      <c r="AA42" s="32"/>
      <c r="AB42" s="32"/>
      <c r="AC42" s="32"/>
      <c r="AD42" s="32"/>
      <c r="AE42" s="32"/>
    </row>
    <row r="43" spans="1:31" s="7" customFormat="1" ht="30.1" customHeight="1" x14ac:dyDescent="0.25">
      <c r="A43" s="118"/>
      <c r="B43" s="114"/>
      <c r="C43" s="116"/>
      <c r="D43" s="84">
        <v>46</v>
      </c>
      <c r="E43" s="114"/>
      <c r="F43" s="69" t="s">
        <v>22</v>
      </c>
      <c r="G43" s="70" t="s">
        <v>30</v>
      </c>
      <c r="H43" s="70" t="s">
        <v>18</v>
      </c>
      <c r="I43" s="70" t="s">
        <v>14</v>
      </c>
      <c r="J43" s="68">
        <v>2648</v>
      </c>
      <c r="K43" s="89">
        <f>0</f>
        <v>0</v>
      </c>
      <c r="L43" s="23">
        <f t="shared" si="5"/>
        <v>0</v>
      </c>
      <c r="M43" s="24" t="str">
        <f t="shared" si="0"/>
        <v>OK</v>
      </c>
      <c r="N43" s="51"/>
      <c r="O43" s="51"/>
      <c r="P43" s="51"/>
      <c r="Q43" s="50"/>
      <c r="R43" s="51"/>
      <c r="S43" s="50"/>
      <c r="T43" s="50"/>
      <c r="U43" s="48"/>
      <c r="V43" s="51"/>
      <c r="W43" s="34"/>
      <c r="X43" s="50"/>
      <c r="Y43" s="34"/>
      <c r="Z43" s="32"/>
      <c r="AA43" s="32"/>
      <c r="AB43" s="32"/>
      <c r="AC43" s="32"/>
      <c r="AD43" s="32"/>
      <c r="AE43" s="32"/>
    </row>
    <row r="44" spans="1:31" s="7" customFormat="1" ht="30.1" customHeight="1" x14ac:dyDescent="0.25">
      <c r="A44" s="118"/>
      <c r="B44" s="114" t="s">
        <v>53</v>
      </c>
      <c r="C44" s="115">
        <v>24</v>
      </c>
      <c r="D44" s="84">
        <v>47</v>
      </c>
      <c r="E44" s="114" t="s">
        <v>54</v>
      </c>
      <c r="F44" s="69" t="s">
        <v>22</v>
      </c>
      <c r="G44" s="70" t="s">
        <v>29</v>
      </c>
      <c r="H44" s="70" t="s">
        <v>12</v>
      </c>
      <c r="I44" s="70" t="s">
        <v>14</v>
      </c>
      <c r="J44" s="68">
        <v>17.09</v>
      </c>
      <c r="K44" s="89">
        <f>0</f>
        <v>0</v>
      </c>
      <c r="L44" s="23">
        <f t="shared" si="5"/>
        <v>0</v>
      </c>
      <c r="M44" s="24" t="str">
        <f t="shared" si="0"/>
        <v>OK</v>
      </c>
      <c r="N44" s="51"/>
      <c r="O44" s="51"/>
      <c r="P44" s="50"/>
      <c r="Q44" s="50"/>
      <c r="R44" s="50"/>
      <c r="S44" s="50"/>
      <c r="T44" s="50"/>
      <c r="U44" s="48"/>
      <c r="V44" s="51"/>
      <c r="W44" s="34"/>
      <c r="X44" s="51"/>
      <c r="Y44" s="34"/>
      <c r="Z44" s="32"/>
      <c r="AA44" s="32"/>
      <c r="AB44" s="32"/>
      <c r="AC44" s="32"/>
      <c r="AD44" s="32"/>
      <c r="AE44" s="32"/>
    </row>
    <row r="45" spans="1:31" s="7" customFormat="1" ht="30.1" customHeight="1" x14ac:dyDescent="0.25">
      <c r="A45" s="118"/>
      <c r="B45" s="114"/>
      <c r="C45" s="116"/>
      <c r="D45" s="84">
        <v>48</v>
      </c>
      <c r="E45" s="114"/>
      <c r="F45" s="69" t="s">
        <v>22</v>
      </c>
      <c r="G45" s="70" t="s">
        <v>30</v>
      </c>
      <c r="H45" s="70" t="s">
        <v>18</v>
      </c>
      <c r="I45" s="70" t="s">
        <v>14</v>
      </c>
      <c r="J45" s="68">
        <v>2674</v>
      </c>
      <c r="K45" s="89">
        <f>0</f>
        <v>0</v>
      </c>
      <c r="L45" s="23">
        <f t="shared" si="5"/>
        <v>0</v>
      </c>
      <c r="M45" s="24" t="str">
        <f t="shared" si="0"/>
        <v>OK</v>
      </c>
      <c r="N45" s="51"/>
      <c r="O45" s="51"/>
      <c r="P45" s="50"/>
      <c r="Q45" s="50"/>
      <c r="R45" s="50"/>
      <c r="S45" s="50"/>
      <c r="T45" s="50"/>
      <c r="U45" s="48"/>
      <c r="V45" s="51"/>
      <c r="W45" s="34"/>
      <c r="X45" s="51"/>
      <c r="Y45" s="34"/>
      <c r="Z45" s="32"/>
      <c r="AA45" s="32"/>
      <c r="AB45" s="32"/>
      <c r="AC45" s="32"/>
      <c r="AD45" s="32"/>
      <c r="AE45" s="32"/>
    </row>
    <row r="46" spans="1:31" s="7" customFormat="1" ht="30.1" customHeight="1" x14ac:dyDescent="0.25">
      <c r="A46" s="118"/>
      <c r="B46" s="114" t="s">
        <v>52</v>
      </c>
      <c r="C46" s="115">
        <v>25</v>
      </c>
      <c r="D46" s="84">
        <v>49</v>
      </c>
      <c r="E46" s="114" t="s">
        <v>23</v>
      </c>
      <c r="F46" s="69" t="s">
        <v>22</v>
      </c>
      <c r="G46" s="70" t="s">
        <v>29</v>
      </c>
      <c r="H46" s="70" t="s">
        <v>12</v>
      </c>
      <c r="I46" s="70" t="s">
        <v>14</v>
      </c>
      <c r="J46" s="68">
        <v>6.93</v>
      </c>
      <c r="K46" s="89">
        <f>0</f>
        <v>0</v>
      </c>
      <c r="L46" s="23">
        <f t="shared" si="5"/>
        <v>0</v>
      </c>
      <c r="M46" s="24" t="str">
        <f t="shared" si="0"/>
        <v>OK</v>
      </c>
      <c r="N46" s="51"/>
      <c r="O46" s="51"/>
      <c r="P46" s="50"/>
      <c r="Q46" s="51"/>
      <c r="R46" s="50"/>
      <c r="S46" s="51"/>
      <c r="T46" s="50"/>
      <c r="U46" s="48"/>
      <c r="V46" s="51"/>
      <c r="W46" s="34"/>
      <c r="X46" s="50"/>
      <c r="Y46" s="34"/>
      <c r="Z46" s="32"/>
      <c r="AA46" s="32"/>
      <c r="AB46" s="32"/>
      <c r="AC46" s="32"/>
      <c r="AD46" s="32"/>
      <c r="AE46" s="32"/>
    </row>
    <row r="47" spans="1:31" s="7" customFormat="1" ht="30.1" customHeight="1" x14ac:dyDescent="0.25">
      <c r="A47" s="119"/>
      <c r="B47" s="114"/>
      <c r="C47" s="116"/>
      <c r="D47" s="84">
        <v>50</v>
      </c>
      <c r="E47" s="114"/>
      <c r="F47" s="69" t="s">
        <v>22</v>
      </c>
      <c r="G47" s="70" t="s">
        <v>30</v>
      </c>
      <c r="H47" s="70" t="s">
        <v>18</v>
      </c>
      <c r="I47" s="70" t="s">
        <v>14</v>
      </c>
      <c r="J47" s="68">
        <v>1364</v>
      </c>
      <c r="K47" s="89">
        <f>0</f>
        <v>0</v>
      </c>
      <c r="L47" s="23">
        <f t="shared" si="5"/>
        <v>0</v>
      </c>
      <c r="M47" s="24" t="str">
        <f t="shared" si="0"/>
        <v>OK</v>
      </c>
      <c r="N47" s="51"/>
      <c r="O47" s="51"/>
      <c r="P47" s="50"/>
      <c r="Q47" s="51"/>
      <c r="R47" s="50"/>
      <c r="S47" s="51"/>
      <c r="T47" s="50"/>
      <c r="U47" s="48"/>
      <c r="V47" s="51"/>
      <c r="W47" s="34"/>
      <c r="X47" s="50"/>
      <c r="Y47" s="34"/>
      <c r="Z47" s="32"/>
      <c r="AA47" s="32"/>
      <c r="AB47" s="32"/>
      <c r="AC47" s="32"/>
      <c r="AD47" s="32"/>
      <c r="AE47" s="32"/>
    </row>
    <row r="48" spans="1:31" s="7" customFormat="1" ht="30.1" customHeight="1" x14ac:dyDescent="0.25">
      <c r="A48" s="117" t="s">
        <v>55</v>
      </c>
      <c r="B48" s="114" t="s">
        <v>49</v>
      </c>
      <c r="C48" s="115">
        <v>26</v>
      </c>
      <c r="D48" s="84">
        <v>51</v>
      </c>
      <c r="E48" s="114" t="s">
        <v>15</v>
      </c>
      <c r="F48" s="69" t="s">
        <v>22</v>
      </c>
      <c r="G48" s="70" t="s">
        <v>29</v>
      </c>
      <c r="H48" s="70" t="s">
        <v>12</v>
      </c>
      <c r="I48" s="70" t="s">
        <v>14</v>
      </c>
      <c r="J48" s="68">
        <v>8.8699999999999992</v>
      </c>
      <c r="K48" s="89">
        <f>0</f>
        <v>0</v>
      </c>
      <c r="L48" s="23">
        <f t="shared" si="5"/>
        <v>0</v>
      </c>
      <c r="M48" s="24" t="str">
        <f t="shared" si="0"/>
        <v>OK</v>
      </c>
      <c r="N48" s="51"/>
      <c r="O48" s="51"/>
      <c r="P48" s="50"/>
      <c r="Q48" s="51"/>
      <c r="R48" s="50"/>
      <c r="S48" s="51"/>
      <c r="T48" s="50"/>
      <c r="U48" s="48"/>
      <c r="V48" s="51"/>
      <c r="W48" s="34"/>
      <c r="X48" s="50"/>
      <c r="Y48" s="34"/>
      <c r="Z48" s="32"/>
      <c r="AA48" s="32"/>
      <c r="AB48" s="32"/>
      <c r="AC48" s="32"/>
      <c r="AD48" s="32"/>
      <c r="AE48" s="32"/>
    </row>
    <row r="49" spans="1:31" s="7" customFormat="1" ht="30.1" customHeight="1" x14ac:dyDescent="0.25">
      <c r="A49" s="118"/>
      <c r="B49" s="114"/>
      <c r="C49" s="116"/>
      <c r="D49" s="84">
        <v>52</v>
      </c>
      <c r="E49" s="114"/>
      <c r="F49" s="69" t="s">
        <v>22</v>
      </c>
      <c r="G49" s="70" t="s">
        <v>30</v>
      </c>
      <c r="H49" s="70" t="s">
        <v>18</v>
      </c>
      <c r="I49" s="70" t="s">
        <v>14</v>
      </c>
      <c r="J49" s="68">
        <v>1638.99</v>
      </c>
      <c r="K49" s="89">
        <f>0</f>
        <v>0</v>
      </c>
      <c r="L49" s="23">
        <f t="shared" si="5"/>
        <v>0</v>
      </c>
      <c r="M49" s="24" t="str">
        <f t="shared" si="0"/>
        <v>OK</v>
      </c>
      <c r="N49" s="51"/>
      <c r="O49" s="51"/>
      <c r="P49" s="50"/>
      <c r="Q49" s="51"/>
      <c r="R49" s="50"/>
      <c r="S49" s="51"/>
      <c r="T49" s="50"/>
      <c r="U49" s="48"/>
      <c r="V49" s="51"/>
      <c r="W49" s="34"/>
      <c r="X49" s="50"/>
      <c r="Y49" s="34"/>
      <c r="Z49" s="32"/>
      <c r="AA49" s="32"/>
      <c r="AB49" s="32"/>
      <c r="AC49" s="32"/>
      <c r="AD49" s="32"/>
      <c r="AE49" s="32"/>
    </row>
    <row r="50" spans="1:31" ht="30.1" customHeight="1" x14ac:dyDescent="0.25">
      <c r="A50" s="118"/>
      <c r="B50" s="114" t="s">
        <v>45</v>
      </c>
      <c r="C50" s="115">
        <v>27</v>
      </c>
      <c r="D50" s="84">
        <v>53</v>
      </c>
      <c r="E50" s="114" t="s">
        <v>16</v>
      </c>
      <c r="F50" s="69" t="s">
        <v>22</v>
      </c>
      <c r="G50" s="70" t="s">
        <v>29</v>
      </c>
      <c r="H50" s="70" t="s">
        <v>12</v>
      </c>
      <c r="I50" s="70" t="s">
        <v>14</v>
      </c>
      <c r="J50" s="68">
        <v>13.18</v>
      </c>
      <c r="K50" s="89">
        <f>0</f>
        <v>0</v>
      </c>
      <c r="L50" s="23">
        <f t="shared" si="5"/>
        <v>0</v>
      </c>
      <c r="M50" s="24" t="str">
        <f t="shared" si="0"/>
        <v>OK</v>
      </c>
      <c r="N50" s="46"/>
      <c r="O50" s="46"/>
      <c r="P50" s="52"/>
      <c r="Q50" s="52"/>
      <c r="R50" s="52"/>
      <c r="S50" s="52"/>
      <c r="T50" s="52"/>
      <c r="U50" s="52"/>
      <c r="V50" s="52"/>
      <c r="W50" s="52"/>
      <c r="X50" s="49"/>
      <c r="Y50" s="49"/>
      <c r="Z50" s="49"/>
      <c r="AA50" s="49"/>
      <c r="AB50" s="49"/>
      <c r="AC50" s="49"/>
      <c r="AD50" s="49"/>
      <c r="AE50" s="49"/>
    </row>
    <row r="51" spans="1:31" ht="30.1" customHeight="1" x14ac:dyDescent="0.25">
      <c r="A51" s="118"/>
      <c r="B51" s="114"/>
      <c r="C51" s="116"/>
      <c r="D51" s="84">
        <v>54</v>
      </c>
      <c r="E51" s="114"/>
      <c r="F51" s="69" t="s">
        <v>22</v>
      </c>
      <c r="G51" s="70" t="s">
        <v>30</v>
      </c>
      <c r="H51" s="70" t="s">
        <v>18</v>
      </c>
      <c r="I51" s="70" t="s">
        <v>14</v>
      </c>
      <c r="J51" s="68">
        <v>2026.99</v>
      </c>
      <c r="K51" s="89">
        <f>0</f>
        <v>0</v>
      </c>
      <c r="L51" s="23">
        <f t="shared" si="5"/>
        <v>0</v>
      </c>
      <c r="M51" s="24" t="str">
        <f t="shared" si="0"/>
        <v>OK</v>
      </c>
      <c r="N51" s="46"/>
      <c r="O51" s="46"/>
      <c r="P51" s="52"/>
      <c r="Q51" s="52"/>
      <c r="R51" s="52"/>
      <c r="S51" s="52"/>
      <c r="T51" s="52"/>
      <c r="U51" s="52"/>
      <c r="V51" s="52"/>
      <c r="W51" s="52"/>
      <c r="X51" s="49"/>
      <c r="Y51" s="49"/>
      <c r="Z51" s="49"/>
      <c r="AA51" s="49"/>
      <c r="AB51" s="49"/>
      <c r="AC51" s="49"/>
      <c r="AD51" s="49"/>
      <c r="AE51" s="49"/>
    </row>
    <row r="52" spans="1:31" ht="30.1" customHeight="1" x14ac:dyDescent="0.25">
      <c r="A52" s="118"/>
      <c r="B52" s="114" t="s">
        <v>45</v>
      </c>
      <c r="C52" s="115">
        <v>28</v>
      </c>
      <c r="D52" s="84">
        <v>55</v>
      </c>
      <c r="E52" s="114" t="s">
        <v>17</v>
      </c>
      <c r="F52" s="69" t="s">
        <v>22</v>
      </c>
      <c r="G52" s="70" t="s">
        <v>29</v>
      </c>
      <c r="H52" s="70" t="s">
        <v>12</v>
      </c>
      <c r="I52" s="70" t="s">
        <v>14</v>
      </c>
      <c r="J52" s="68">
        <v>18.78</v>
      </c>
      <c r="K52" s="89">
        <f>0</f>
        <v>0</v>
      </c>
      <c r="L52" s="23">
        <f t="shared" si="5"/>
        <v>0</v>
      </c>
      <c r="M52" s="24" t="str">
        <f t="shared" si="0"/>
        <v>OK</v>
      </c>
      <c r="N52" s="46"/>
      <c r="O52" s="46"/>
      <c r="P52" s="52"/>
      <c r="Q52" s="52"/>
      <c r="R52" s="52"/>
      <c r="S52" s="52"/>
      <c r="T52" s="52"/>
      <c r="U52" s="52"/>
      <c r="V52" s="52"/>
      <c r="W52" s="52"/>
      <c r="X52" s="49"/>
      <c r="Y52" s="49"/>
      <c r="Z52" s="49"/>
      <c r="AA52" s="49"/>
      <c r="AB52" s="49"/>
      <c r="AC52" s="49"/>
      <c r="AD52" s="49"/>
      <c r="AE52" s="49"/>
    </row>
    <row r="53" spans="1:31" ht="30.1" customHeight="1" x14ac:dyDescent="0.25">
      <c r="A53" s="118"/>
      <c r="B53" s="114"/>
      <c r="C53" s="116"/>
      <c r="D53" s="84">
        <v>56</v>
      </c>
      <c r="E53" s="114"/>
      <c r="F53" s="69" t="s">
        <v>22</v>
      </c>
      <c r="G53" s="70" t="s">
        <v>30</v>
      </c>
      <c r="H53" s="70" t="s">
        <v>18</v>
      </c>
      <c r="I53" s="70" t="s">
        <v>14</v>
      </c>
      <c r="J53" s="68">
        <v>2865.99</v>
      </c>
      <c r="K53" s="89">
        <f>0</f>
        <v>0</v>
      </c>
      <c r="L53" s="23">
        <f t="shared" si="5"/>
        <v>0</v>
      </c>
      <c r="M53" s="24" t="str">
        <f t="shared" si="0"/>
        <v>OK</v>
      </c>
      <c r="N53" s="46"/>
      <c r="O53" s="46"/>
      <c r="P53" s="52"/>
      <c r="Q53" s="52"/>
      <c r="R53" s="52"/>
      <c r="S53" s="52"/>
      <c r="T53" s="52"/>
      <c r="U53" s="52"/>
      <c r="V53" s="52"/>
      <c r="W53" s="52"/>
      <c r="X53" s="49"/>
      <c r="Y53" s="49"/>
      <c r="Z53" s="49"/>
      <c r="AA53" s="49"/>
      <c r="AB53" s="49"/>
      <c r="AC53" s="49"/>
      <c r="AD53" s="49"/>
      <c r="AE53" s="49"/>
    </row>
    <row r="54" spans="1:31" ht="30.1" customHeight="1" x14ac:dyDescent="0.25">
      <c r="A54" s="118"/>
      <c r="B54" s="114" t="s">
        <v>53</v>
      </c>
      <c r="C54" s="115">
        <v>29</v>
      </c>
      <c r="D54" s="84">
        <v>57</v>
      </c>
      <c r="E54" s="114" t="s">
        <v>13</v>
      </c>
      <c r="F54" s="69" t="s">
        <v>22</v>
      </c>
      <c r="G54" s="70" t="s">
        <v>29</v>
      </c>
      <c r="H54" s="70" t="s">
        <v>12</v>
      </c>
      <c r="I54" s="70" t="s">
        <v>14</v>
      </c>
      <c r="J54" s="68">
        <v>16.2</v>
      </c>
      <c r="K54" s="89">
        <f>0</f>
        <v>0</v>
      </c>
      <c r="L54" s="23">
        <f t="shared" si="5"/>
        <v>0</v>
      </c>
      <c r="M54" s="24" t="str">
        <f t="shared" si="0"/>
        <v>OK</v>
      </c>
      <c r="N54" s="46"/>
      <c r="O54" s="46"/>
      <c r="P54" s="52"/>
      <c r="Q54" s="52"/>
      <c r="R54" s="52"/>
      <c r="S54" s="52"/>
      <c r="T54" s="52"/>
      <c r="U54" s="52"/>
      <c r="V54" s="52"/>
      <c r="W54" s="52"/>
      <c r="X54" s="49"/>
      <c r="Y54" s="49"/>
      <c r="Z54" s="49"/>
      <c r="AA54" s="49"/>
      <c r="AB54" s="49"/>
      <c r="AC54" s="49"/>
      <c r="AD54" s="49"/>
      <c r="AE54" s="49"/>
    </row>
    <row r="55" spans="1:31" ht="30.1" customHeight="1" x14ac:dyDescent="0.25">
      <c r="A55" s="118"/>
      <c r="B55" s="114"/>
      <c r="C55" s="116"/>
      <c r="D55" s="84">
        <v>58</v>
      </c>
      <c r="E55" s="114"/>
      <c r="F55" s="69" t="s">
        <v>22</v>
      </c>
      <c r="G55" s="70" t="s">
        <v>30</v>
      </c>
      <c r="H55" s="70" t="s">
        <v>18</v>
      </c>
      <c r="I55" s="70" t="s">
        <v>14</v>
      </c>
      <c r="J55" s="68">
        <v>2648</v>
      </c>
      <c r="K55" s="89">
        <f>0</f>
        <v>0</v>
      </c>
      <c r="L55" s="23">
        <f t="shared" si="5"/>
        <v>0</v>
      </c>
      <c r="M55" s="24" t="str">
        <f t="shared" si="0"/>
        <v>OK</v>
      </c>
      <c r="N55" s="46"/>
      <c r="O55" s="46"/>
      <c r="P55" s="52"/>
      <c r="Q55" s="52"/>
      <c r="R55" s="52"/>
      <c r="S55" s="52"/>
      <c r="T55" s="52"/>
      <c r="U55" s="52"/>
      <c r="V55" s="52"/>
      <c r="W55" s="52"/>
      <c r="X55" s="49"/>
      <c r="Y55" s="49"/>
      <c r="Z55" s="49"/>
      <c r="AA55" s="49"/>
      <c r="AB55" s="49"/>
      <c r="AC55" s="49"/>
      <c r="AD55" s="49"/>
      <c r="AE55" s="49"/>
    </row>
    <row r="56" spans="1:31" ht="30.1" customHeight="1" x14ac:dyDescent="0.25">
      <c r="A56" s="118"/>
      <c r="B56" s="114" t="s">
        <v>52</v>
      </c>
      <c r="C56" s="115">
        <v>31</v>
      </c>
      <c r="D56" s="84">
        <v>61</v>
      </c>
      <c r="E56" s="114" t="s">
        <v>23</v>
      </c>
      <c r="F56" s="69" t="s">
        <v>22</v>
      </c>
      <c r="G56" s="70" t="s">
        <v>29</v>
      </c>
      <c r="H56" s="70" t="s">
        <v>12</v>
      </c>
      <c r="I56" s="70" t="s">
        <v>14</v>
      </c>
      <c r="J56" s="68">
        <v>6.93</v>
      </c>
      <c r="K56" s="89">
        <f>0</f>
        <v>0</v>
      </c>
      <c r="L56" s="23">
        <f t="shared" si="5"/>
        <v>0</v>
      </c>
      <c r="M56" s="24" t="str">
        <f t="shared" si="0"/>
        <v>OK</v>
      </c>
      <c r="N56" s="46"/>
      <c r="O56" s="46"/>
      <c r="P56" s="52"/>
      <c r="Q56" s="52"/>
      <c r="R56" s="52"/>
      <c r="S56" s="52"/>
      <c r="T56" s="52"/>
      <c r="U56" s="52"/>
      <c r="V56" s="52"/>
      <c r="W56" s="52"/>
      <c r="X56" s="49"/>
      <c r="Y56" s="49"/>
      <c r="Z56" s="49"/>
      <c r="AA56" s="49"/>
      <c r="AB56" s="49"/>
      <c r="AC56" s="49"/>
      <c r="AD56" s="49"/>
      <c r="AE56" s="49"/>
    </row>
    <row r="57" spans="1:31" ht="30.1" customHeight="1" x14ac:dyDescent="0.25">
      <c r="A57" s="119"/>
      <c r="B57" s="114"/>
      <c r="C57" s="115"/>
      <c r="D57" s="84">
        <v>62</v>
      </c>
      <c r="E57" s="114"/>
      <c r="F57" s="69" t="s">
        <v>22</v>
      </c>
      <c r="G57" s="70" t="s">
        <v>30</v>
      </c>
      <c r="H57" s="70" t="s">
        <v>18</v>
      </c>
      <c r="I57" s="70" t="s">
        <v>14</v>
      </c>
      <c r="J57" s="68">
        <v>1364</v>
      </c>
      <c r="K57" s="89">
        <f>0</f>
        <v>0</v>
      </c>
      <c r="L57" s="23">
        <f>K57-(SUM(N57:AE57))</f>
        <v>0</v>
      </c>
      <c r="M57" s="24" t="str">
        <f t="shared" si="0"/>
        <v>OK</v>
      </c>
      <c r="N57" s="46"/>
      <c r="O57" s="46"/>
      <c r="P57" s="52"/>
      <c r="Q57" s="52"/>
      <c r="R57" s="52"/>
      <c r="S57" s="52"/>
      <c r="T57" s="52"/>
      <c r="U57" s="52"/>
      <c r="V57" s="52"/>
      <c r="W57" s="52"/>
      <c r="X57" s="49"/>
      <c r="Y57" s="49"/>
      <c r="Z57" s="49"/>
      <c r="AA57" s="49"/>
      <c r="AB57" s="49"/>
      <c r="AC57" s="49"/>
      <c r="AD57" s="49"/>
      <c r="AE57" s="49"/>
    </row>
    <row r="58" spans="1:31" x14ac:dyDescent="0.25">
      <c r="K58" s="6">
        <f>SUM(K4:K57)</f>
        <v>32160</v>
      </c>
      <c r="L58" s="6">
        <f>SUM(L4:L57)</f>
        <v>32160</v>
      </c>
      <c r="N58" s="53">
        <f>SUMPRODUCT($J$4:$J$57,N4:N57)</f>
        <v>0</v>
      </c>
      <c r="O58" s="53">
        <f t="shared" ref="O58:AE58" si="8">SUMPRODUCT($J$4:$J$57,O4:O57)</f>
        <v>0</v>
      </c>
      <c r="P58" s="53">
        <f t="shared" si="8"/>
        <v>0</v>
      </c>
      <c r="Q58" s="53">
        <f t="shared" si="8"/>
        <v>0</v>
      </c>
      <c r="R58" s="53">
        <f t="shared" si="8"/>
        <v>0</v>
      </c>
      <c r="S58" s="53">
        <f t="shared" si="8"/>
        <v>0</v>
      </c>
      <c r="T58" s="53">
        <f t="shared" si="8"/>
        <v>0</v>
      </c>
      <c r="U58" s="53">
        <f t="shared" si="8"/>
        <v>0</v>
      </c>
      <c r="V58" s="53">
        <f t="shared" si="8"/>
        <v>0</v>
      </c>
      <c r="W58" s="53">
        <f t="shared" si="8"/>
        <v>0</v>
      </c>
      <c r="X58" s="53">
        <f t="shared" si="8"/>
        <v>0</v>
      </c>
      <c r="Y58" s="53">
        <f t="shared" si="8"/>
        <v>0</v>
      </c>
      <c r="Z58" s="53">
        <f t="shared" si="8"/>
        <v>0</v>
      </c>
      <c r="AA58" s="53">
        <f t="shared" si="8"/>
        <v>0</v>
      </c>
      <c r="AB58" s="53">
        <f t="shared" si="8"/>
        <v>0</v>
      </c>
      <c r="AC58" s="53">
        <f t="shared" si="8"/>
        <v>0</v>
      </c>
      <c r="AD58" s="53">
        <f t="shared" si="8"/>
        <v>0</v>
      </c>
      <c r="AE58" s="53">
        <f t="shared" si="8"/>
        <v>0</v>
      </c>
    </row>
    <row r="59" spans="1:31" ht="19.05" x14ac:dyDescent="0.25">
      <c r="N59" s="35"/>
      <c r="O59" s="35"/>
    </row>
    <row r="61" spans="1:31" ht="19.05" customHeight="1" x14ac:dyDescent="0.25">
      <c r="B61" s="111" t="s">
        <v>58</v>
      </c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3"/>
      <c r="N61" s="35"/>
      <c r="O61" s="35"/>
      <c r="P61" s="35"/>
      <c r="Q61" s="88"/>
    </row>
    <row r="65" spans="20:20" x14ac:dyDescent="0.25">
      <c r="T65" s="54"/>
    </row>
  </sheetData>
  <mergeCells count="111">
    <mergeCell ref="B61:M61"/>
    <mergeCell ref="B52:B53"/>
    <mergeCell ref="C52:C53"/>
    <mergeCell ref="E52:E53"/>
    <mergeCell ref="B54:B55"/>
    <mergeCell ref="C54:C55"/>
    <mergeCell ref="E54:E55"/>
    <mergeCell ref="A48:A57"/>
    <mergeCell ref="B48:B49"/>
    <mergeCell ref="C48:C49"/>
    <mergeCell ref="E48:E49"/>
    <mergeCell ref="B50:B51"/>
    <mergeCell ref="C50:C51"/>
    <mergeCell ref="E50:E51"/>
    <mergeCell ref="B56:B57"/>
    <mergeCell ref="C56:C57"/>
    <mergeCell ref="E56:E57"/>
    <mergeCell ref="B42:B43"/>
    <mergeCell ref="C42:C43"/>
    <mergeCell ref="E42:E43"/>
    <mergeCell ref="B44:B45"/>
    <mergeCell ref="C44:C45"/>
    <mergeCell ref="E44:E45"/>
    <mergeCell ref="A36:A47"/>
    <mergeCell ref="B36:B37"/>
    <mergeCell ref="C36:C37"/>
    <mergeCell ref="E36:E37"/>
    <mergeCell ref="B38:B39"/>
    <mergeCell ref="C38:C39"/>
    <mergeCell ref="E38:E39"/>
    <mergeCell ref="B40:B41"/>
    <mergeCell ref="C40:C41"/>
    <mergeCell ref="E40:E41"/>
    <mergeCell ref="B46:B47"/>
    <mergeCell ref="C46:C47"/>
    <mergeCell ref="E46:E47"/>
    <mergeCell ref="A32:A35"/>
    <mergeCell ref="B32:B33"/>
    <mergeCell ref="C32:C33"/>
    <mergeCell ref="E32:E33"/>
    <mergeCell ref="B34:B35"/>
    <mergeCell ref="C34:C35"/>
    <mergeCell ref="E34:E35"/>
    <mergeCell ref="A24:A31"/>
    <mergeCell ref="B24:B25"/>
    <mergeCell ref="C24:C25"/>
    <mergeCell ref="E24:E25"/>
    <mergeCell ref="B26:B27"/>
    <mergeCell ref="C26:C27"/>
    <mergeCell ref="E26:E27"/>
    <mergeCell ref="B28:B29"/>
    <mergeCell ref="C28:C29"/>
    <mergeCell ref="E28:E29"/>
    <mergeCell ref="B22:B23"/>
    <mergeCell ref="C22:C23"/>
    <mergeCell ref="E22:E23"/>
    <mergeCell ref="E12:E13"/>
    <mergeCell ref="B14:B15"/>
    <mergeCell ref="C14:C15"/>
    <mergeCell ref="E14:E15"/>
    <mergeCell ref="B30:B31"/>
    <mergeCell ref="C30:C31"/>
    <mergeCell ref="E30:E31"/>
    <mergeCell ref="U1:U2"/>
    <mergeCell ref="V1:V2"/>
    <mergeCell ref="A1:B1"/>
    <mergeCell ref="C1:J1"/>
    <mergeCell ref="A16:A23"/>
    <mergeCell ref="B16:B17"/>
    <mergeCell ref="C16:C17"/>
    <mergeCell ref="E16:E17"/>
    <mergeCell ref="B18:B19"/>
    <mergeCell ref="C18:C19"/>
    <mergeCell ref="E6:E7"/>
    <mergeCell ref="A8:A15"/>
    <mergeCell ref="B8:B9"/>
    <mergeCell ref="C8:C9"/>
    <mergeCell ref="E8:E9"/>
    <mergeCell ref="B10:B11"/>
    <mergeCell ref="C10:C11"/>
    <mergeCell ref="E10:E11"/>
    <mergeCell ref="B12:B13"/>
    <mergeCell ref="C12:C13"/>
    <mergeCell ref="E18:E19"/>
    <mergeCell ref="B20:B21"/>
    <mergeCell ref="C20:C21"/>
    <mergeCell ref="E20:E21"/>
    <mergeCell ref="K1:M1"/>
    <mergeCell ref="N1:N2"/>
    <mergeCell ref="O1:O2"/>
    <mergeCell ref="P1:P2"/>
    <mergeCell ref="AC1:AC2"/>
    <mergeCell ref="AD1:AD2"/>
    <mergeCell ref="AE1:AE2"/>
    <mergeCell ref="A2:M2"/>
    <mergeCell ref="A4:A7"/>
    <mergeCell ref="B4:B5"/>
    <mergeCell ref="C4:C5"/>
    <mergeCell ref="E4:E5"/>
    <mergeCell ref="B6:B7"/>
    <mergeCell ref="C6:C7"/>
    <mergeCell ref="W1:W2"/>
    <mergeCell ref="X1:X2"/>
    <mergeCell ref="Y1:Y2"/>
    <mergeCell ref="Z1:Z2"/>
    <mergeCell ref="AA1:AA2"/>
    <mergeCell ref="AB1:AB2"/>
    <mergeCell ref="Q1:Q2"/>
    <mergeCell ref="R1:R2"/>
    <mergeCell ref="S1:S2"/>
    <mergeCell ref="T1:T2"/>
  </mergeCells>
  <conditionalFormatting sqref="N4:AE57">
    <cfRule type="cellIs" dxfId="13" priority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0AABC-9879-4660-B7CB-AD15AD73700A}">
  <dimension ref="A1:AE65"/>
  <sheetViews>
    <sheetView zoomScale="85" zoomScaleNormal="85" workbookViewId="0">
      <selection activeCell="K8" sqref="K8"/>
    </sheetView>
  </sheetViews>
  <sheetFormatPr defaultColWidth="9.75" defaultRowHeight="14.3" x14ac:dyDescent="0.25"/>
  <cols>
    <col min="1" max="1" width="12.125" style="2" bestFit="1" customWidth="1"/>
    <col min="2" max="2" width="27.25" style="1" customWidth="1"/>
    <col min="3" max="3" width="11" style="1" customWidth="1"/>
    <col min="4" max="4" width="11.75" style="1" customWidth="1"/>
    <col min="5" max="5" width="24.875" style="1" customWidth="1"/>
    <col min="6" max="6" width="9.125" style="26" customWidth="1"/>
    <col min="7" max="8" width="12.25" style="1" customWidth="1"/>
    <col min="9" max="9" width="14.875" style="1" customWidth="1"/>
    <col min="10" max="10" width="15.375" style="1" customWidth="1"/>
    <col min="11" max="11" width="11.25" style="6" customWidth="1"/>
    <col min="12" max="12" width="13.25" style="25" customWidth="1"/>
    <col min="13" max="13" width="12.625" style="4" customWidth="1"/>
    <col min="14" max="14" width="14.125" style="5" customWidth="1"/>
    <col min="15" max="15" width="14.25" style="5" customWidth="1"/>
    <col min="16" max="23" width="15.75" style="5" customWidth="1"/>
    <col min="24" max="31" width="15.75" style="2" customWidth="1"/>
    <col min="32" max="16384" width="9.75" style="2"/>
  </cols>
  <sheetData>
    <row r="1" spans="1:31" ht="38.75" customHeight="1" x14ac:dyDescent="0.25">
      <c r="A1" s="127" t="s">
        <v>56</v>
      </c>
      <c r="B1" s="128"/>
      <c r="C1" s="129" t="s">
        <v>31</v>
      </c>
      <c r="D1" s="130"/>
      <c r="E1" s="130"/>
      <c r="F1" s="130"/>
      <c r="G1" s="130"/>
      <c r="H1" s="130"/>
      <c r="I1" s="130"/>
      <c r="J1" s="131"/>
      <c r="K1" s="126" t="s">
        <v>37</v>
      </c>
      <c r="L1" s="126"/>
      <c r="M1" s="126"/>
      <c r="N1" s="120" t="s">
        <v>39</v>
      </c>
      <c r="O1" s="120" t="s">
        <v>39</v>
      </c>
      <c r="P1" s="120" t="s">
        <v>39</v>
      </c>
      <c r="Q1" s="120" t="s">
        <v>39</v>
      </c>
      <c r="R1" s="120" t="s">
        <v>39</v>
      </c>
      <c r="S1" s="120" t="s">
        <v>39</v>
      </c>
      <c r="T1" s="120" t="s">
        <v>39</v>
      </c>
      <c r="U1" s="120" t="s">
        <v>39</v>
      </c>
      <c r="V1" s="120" t="s">
        <v>39</v>
      </c>
      <c r="W1" s="120" t="s">
        <v>39</v>
      </c>
      <c r="X1" s="120" t="s">
        <v>39</v>
      </c>
      <c r="Y1" s="120" t="s">
        <v>39</v>
      </c>
      <c r="Z1" s="120" t="s">
        <v>39</v>
      </c>
      <c r="AA1" s="120" t="s">
        <v>39</v>
      </c>
      <c r="AB1" s="120" t="s">
        <v>39</v>
      </c>
      <c r="AC1" s="120" t="s">
        <v>39</v>
      </c>
      <c r="AD1" s="120" t="s">
        <v>39</v>
      </c>
      <c r="AE1" s="120" t="s">
        <v>39</v>
      </c>
    </row>
    <row r="2" spans="1:31" ht="21.75" customHeight="1" x14ac:dyDescent="0.25">
      <c r="A2" s="122" t="s">
        <v>60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3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</row>
    <row r="3" spans="1:31" s="3" customFormat="1" ht="30.1" customHeight="1" x14ac:dyDescent="0.2">
      <c r="A3" s="55" t="s">
        <v>24</v>
      </c>
      <c r="B3" s="55" t="s">
        <v>40</v>
      </c>
      <c r="C3" s="55" t="s">
        <v>38</v>
      </c>
      <c r="D3" s="55" t="s">
        <v>19</v>
      </c>
      <c r="E3" s="55" t="s">
        <v>41</v>
      </c>
      <c r="F3" s="55" t="s">
        <v>20</v>
      </c>
      <c r="G3" s="55" t="s">
        <v>21</v>
      </c>
      <c r="H3" s="55" t="s">
        <v>42</v>
      </c>
      <c r="I3" s="55" t="s">
        <v>43</v>
      </c>
      <c r="J3" s="55" t="s">
        <v>44</v>
      </c>
      <c r="K3" s="56" t="s">
        <v>3</v>
      </c>
      <c r="L3" s="21" t="s">
        <v>0</v>
      </c>
      <c r="M3" s="47" t="s">
        <v>2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1" customHeight="1" x14ac:dyDescent="0.25">
      <c r="A4" s="133" t="s">
        <v>32</v>
      </c>
      <c r="B4" s="124" t="s">
        <v>36</v>
      </c>
      <c r="C4" s="139">
        <v>1</v>
      </c>
      <c r="D4" s="85">
        <v>1</v>
      </c>
      <c r="E4" s="124" t="s">
        <v>15</v>
      </c>
      <c r="F4" s="73" t="s">
        <v>22</v>
      </c>
      <c r="G4" s="74" t="s">
        <v>29</v>
      </c>
      <c r="H4" s="74" t="s">
        <v>12</v>
      </c>
      <c r="I4" s="74" t="s">
        <v>14</v>
      </c>
      <c r="J4" s="75">
        <v>7.65</v>
      </c>
      <c r="K4" s="79">
        <f>2500</f>
        <v>2500</v>
      </c>
      <c r="L4" s="23">
        <f>K4-(SUM(N4:AE4))</f>
        <v>2500</v>
      </c>
      <c r="M4" s="24" t="str">
        <f t="shared" ref="M4:M57" si="0">IF(L4&lt;0,"ATENÇÃO","OK")</f>
        <v>OK</v>
      </c>
      <c r="N4" s="57"/>
      <c r="O4" s="57"/>
      <c r="P4" s="57"/>
      <c r="Q4" s="58"/>
      <c r="R4" s="59"/>
      <c r="S4" s="57"/>
      <c r="T4" s="57"/>
      <c r="U4" s="60"/>
      <c r="V4" s="61"/>
      <c r="W4" s="62"/>
      <c r="X4" s="50"/>
      <c r="Y4" s="34"/>
      <c r="Z4" s="32"/>
      <c r="AA4" s="32"/>
      <c r="AB4" s="32"/>
      <c r="AC4" s="32"/>
      <c r="AD4" s="32"/>
      <c r="AE4" s="32"/>
    </row>
    <row r="5" spans="1:31" ht="30.1" customHeight="1" x14ac:dyDescent="0.25">
      <c r="A5" s="134"/>
      <c r="B5" s="125"/>
      <c r="C5" s="140"/>
      <c r="D5" s="86">
        <v>2</v>
      </c>
      <c r="E5" s="125"/>
      <c r="F5" s="77" t="s">
        <v>22</v>
      </c>
      <c r="G5" s="78" t="s">
        <v>30</v>
      </c>
      <c r="H5" s="78" t="s">
        <v>18</v>
      </c>
      <c r="I5" s="78" t="s">
        <v>14</v>
      </c>
      <c r="J5" s="75">
        <v>400</v>
      </c>
      <c r="K5" s="79">
        <f>20</f>
        <v>20</v>
      </c>
      <c r="L5" s="23">
        <f t="shared" ref="L5" si="1">K5-(SUM(N5:AE5))</f>
        <v>20</v>
      </c>
      <c r="M5" s="24" t="str">
        <f t="shared" si="0"/>
        <v>OK</v>
      </c>
      <c r="N5" s="57"/>
      <c r="O5" s="57"/>
      <c r="P5" s="57"/>
      <c r="Q5" s="58"/>
      <c r="R5" s="59"/>
      <c r="S5" s="59"/>
      <c r="T5" s="57"/>
      <c r="U5" s="57"/>
      <c r="V5" s="57"/>
      <c r="W5" s="62"/>
      <c r="X5" s="50"/>
      <c r="Y5" s="34"/>
      <c r="Z5" s="32"/>
      <c r="AA5" s="32"/>
      <c r="AB5" s="32"/>
      <c r="AC5" s="32"/>
      <c r="AD5" s="32"/>
      <c r="AE5" s="32"/>
    </row>
    <row r="6" spans="1:31" ht="30.1" customHeight="1" x14ac:dyDescent="0.25">
      <c r="A6" s="134"/>
      <c r="B6" s="132" t="s">
        <v>27</v>
      </c>
      <c r="C6" s="141">
        <v>5</v>
      </c>
      <c r="D6" s="87">
        <v>9</v>
      </c>
      <c r="E6" s="132" t="s">
        <v>23</v>
      </c>
      <c r="F6" s="81" t="s">
        <v>22</v>
      </c>
      <c r="G6" s="82" t="s">
        <v>29</v>
      </c>
      <c r="H6" s="82" t="s">
        <v>12</v>
      </c>
      <c r="I6" s="82" t="s">
        <v>14</v>
      </c>
      <c r="J6" s="83">
        <v>4.1500000000000004</v>
      </c>
      <c r="K6" s="79">
        <f>3500</f>
        <v>3500</v>
      </c>
      <c r="L6" s="23">
        <f>K6-(SUM(N6:AE6))</f>
        <v>3500</v>
      </c>
      <c r="M6" s="24" t="str">
        <f t="shared" si="0"/>
        <v>OK</v>
      </c>
      <c r="N6" s="63"/>
      <c r="O6" s="57"/>
      <c r="P6" s="59"/>
      <c r="Q6" s="58"/>
      <c r="R6" s="59"/>
      <c r="S6" s="59"/>
      <c r="T6" s="57"/>
      <c r="U6" s="60"/>
      <c r="V6" s="61"/>
      <c r="W6" s="62"/>
      <c r="X6" s="50"/>
      <c r="Y6" s="34"/>
      <c r="Z6" s="32"/>
      <c r="AA6" s="32"/>
      <c r="AB6" s="32"/>
      <c r="AC6" s="32"/>
      <c r="AD6" s="32"/>
      <c r="AE6" s="32"/>
    </row>
    <row r="7" spans="1:31" ht="30.1" customHeight="1" x14ac:dyDescent="0.25">
      <c r="A7" s="135"/>
      <c r="B7" s="132"/>
      <c r="C7" s="141"/>
      <c r="D7" s="87">
        <v>10</v>
      </c>
      <c r="E7" s="132"/>
      <c r="F7" s="81" t="s">
        <v>22</v>
      </c>
      <c r="G7" s="82" t="s">
        <v>30</v>
      </c>
      <c r="H7" s="82" t="s">
        <v>18</v>
      </c>
      <c r="I7" s="82" t="s">
        <v>14</v>
      </c>
      <c r="J7" s="83">
        <v>699.26</v>
      </c>
      <c r="K7" s="79">
        <f>15</f>
        <v>15</v>
      </c>
      <c r="L7" s="23">
        <f t="shared" ref="L7" si="2">K7-(SUM(N7:AE7))</f>
        <v>15</v>
      </c>
      <c r="M7" s="24" t="str">
        <f t="shared" si="0"/>
        <v>OK</v>
      </c>
      <c r="N7" s="63"/>
      <c r="O7" s="57"/>
      <c r="P7" s="59"/>
      <c r="Q7" s="58"/>
      <c r="R7" s="59"/>
      <c r="S7" s="59"/>
      <c r="T7" s="57"/>
      <c r="U7" s="57"/>
      <c r="V7" s="57"/>
      <c r="W7" s="62"/>
      <c r="X7" s="50"/>
      <c r="Y7" s="34"/>
      <c r="Z7" s="32"/>
      <c r="AA7" s="32"/>
      <c r="AB7" s="32"/>
      <c r="AC7" s="32"/>
      <c r="AD7" s="32"/>
      <c r="AE7" s="32"/>
    </row>
    <row r="8" spans="1:31" ht="30.1" customHeight="1" x14ac:dyDescent="0.25">
      <c r="A8" s="136" t="s">
        <v>25</v>
      </c>
      <c r="B8" s="114" t="s">
        <v>34</v>
      </c>
      <c r="C8" s="115">
        <v>6</v>
      </c>
      <c r="D8" s="84">
        <v>11</v>
      </c>
      <c r="E8" s="114" t="s">
        <v>15</v>
      </c>
      <c r="F8" s="69" t="s">
        <v>22</v>
      </c>
      <c r="G8" s="70" t="s">
        <v>29</v>
      </c>
      <c r="H8" s="70" t="s">
        <v>12</v>
      </c>
      <c r="I8" s="70" t="s">
        <v>14</v>
      </c>
      <c r="J8" s="68">
        <v>7.84</v>
      </c>
      <c r="K8" s="89">
        <f>0</f>
        <v>0</v>
      </c>
      <c r="L8" s="23">
        <f>K8-(SUM(N8:AE8))</f>
        <v>0</v>
      </c>
      <c r="M8" s="24" t="str">
        <f t="shared" si="0"/>
        <v>OK</v>
      </c>
      <c r="N8" s="57"/>
      <c r="O8" s="57"/>
      <c r="P8" s="59"/>
      <c r="Q8" s="57"/>
      <c r="R8" s="57"/>
      <c r="S8" s="59"/>
      <c r="T8" s="57"/>
      <c r="U8" s="64"/>
      <c r="V8" s="61"/>
      <c r="W8" s="62"/>
      <c r="X8" s="50"/>
      <c r="Y8" s="34"/>
      <c r="Z8" s="32"/>
      <c r="AA8" s="32"/>
      <c r="AB8" s="32"/>
      <c r="AC8" s="32"/>
      <c r="AD8" s="32"/>
      <c r="AE8" s="32"/>
    </row>
    <row r="9" spans="1:31" ht="30.1" customHeight="1" x14ac:dyDescent="0.25">
      <c r="A9" s="137"/>
      <c r="B9" s="114"/>
      <c r="C9" s="115"/>
      <c r="D9" s="84">
        <v>12</v>
      </c>
      <c r="E9" s="114"/>
      <c r="F9" s="69" t="s">
        <v>22</v>
      </c>
      <c r="G9" s="70" t="s">
        <v>30</v>
      </c>
      <c r="H9" s="70" t="s">
        <v>18</v>
      </c>
      <c r="I9" s="70" t="s">
        <v>14</v>
      </c>
      <c r="J9" s="68">
        <v>1700</v>
      </c>
      <c r="K9" s="89">
        <f>0</f>
        <v>0</v>
      </c>
      <c r="L9" s="23">
        <f t="shared" ref="L9" si="3">K9-(SUM(N9:AE9))</f>
        <v>0</v>
      </c>
      <c r="M9" s="24" t="str">
        <f t="shared" si="0"/>
        <v>OK</v>
      </c>
      <c r="N9" s="57"/>
      <c r="O9" s="57"/>
      <c r="P9" s="59"/>
      <c r="Q9" s="57"/>
      <c r="R9" s="58"/>
      <c r="S9" s="59"/>
      <c r="T9" s="57"/>
      <c r="U9" s="65"/>
      <c r="V9" s="57"/>
      <c r="W9" s="62"/>
      <c r="X9" s="50"/>
      <c r="Y9" s="34"/>
      <c r="Z9" s="32"/>
      <c r="AA9" s="32"/>
      <c r="AB9" s="32"/>
      <c r="AC9" s="32"/>
      <c r="AD9" s="32"/>
      <c r="AE9" s="32"/>
    </row>
    <row r="10" spans="1:31" ht="30.1" customHeight="1" x14ac:dyDescent="0.25">
      <c r="A10" s="137"/>
      <c r="B10" s="114" t="s">
        <v>27</v>
      </c>
      <c r="C10" s="115">
        <v>7</v>
      </c>
      <c r="D10" s="84">
        <v>13</v>
      </c>
      <c r="E10" s="114" t="s">
        <v>16</v>
      </c>
      <c r="F10" s="69" t="s">
        <v>22</v>
      </c>
      <c r="G10" s="70" t="s">
        <v>29</v>
      </c>
      <c r="H10" s="70" t="s">
        <v>12</v>
      </c>
      <c r="I10" s="70" t="s">
        <v>14</v>
      </c>
      <c r="J10" s="68">
        <v>11</v>
      </c>
      <c r="K10" s="89">
        <f>0</f>
        <v>0</v>
      </c>
      <c r="L10" s="23">
        <f>K10-(SUM(N10:AE10))</f>
        <v>0</v>
      </c>
      <c r="M10" s="24" t="str">
        <f t="shared" si="0"/>
        <v>OK</v>
      </c>
      <c r="N10" s="57"/>
      <c r="O10" s="66"/>
      <c r="P10" s="57"/>
      <c r="Q10" s="58"/>
      <c r="R10" s="58"/>
      <c r="S10" s="59"/>
      <c r="T10" s="57"/>
      <c r="U10" s="60"/>
      <c r="V10" s="61"/>
      <c r="W10" s="62"/>
      <c r="X10" s="50"/>
      <c r="Y10" s="34"/>
      <c r="Z10" s="32"/>
      <c r="AA10" s="32"/>
      <c r="AB10" s="32"/>
      <c r="AC10" s="32"/>
      <c r="AD10" s="32"/>
      <c r="AE10" s="32"/>
    </row>
    <row r="11" spans="1:31" ht="30.1" customHeight="1" x14ac:dyDescent="0.25">
      <c r="A11" s="137"/>
      <c r="B11" s="114"/>
      <c r="C11" s="115"/>
      <c r="D11" s="84">
        <v>14</v>
      </c>
      <c r="E11" s="114"/>
      <c r="F11" s="69" t="s">
        <v>22</v>
      </c>
      <c r="G11" s="70" t="s">
        <v>30</v>
      </c>
      <c r="H11" s="70" t="s">
        <v>18</v>
      </c>
      <c r="I11" s="70" t="s">
        <v>14</v>
      </c>
      <c r="J11" s="68">
        <v>1828.57</v>
      </c>
      <c r="K11" s="89">
        <f>0</f>
        <v>0</v>
      </c>
      <c r="L11" s="23">
        <f t="shared" ref="L11" si="4">K11-(SUM(N11:AE11))</f>
        <v>0</v>
      </c>
      <c r="M11" s="24" t="str">
        <f t="shared" si="0"/>
        <v>OK</v>
      </c>
      <c r="N11" s="57"/>
      <c r="O11" s="66"/>
      <c r="P11" s="57"/>
      <c r="Q11" s="58"/>
      <c r="R11" s="58"/>
      <c r="S11" s="59"/>
      <c r="T11" s="57"/>
      <c r="U11" s="57"/>
      <c r="V11" s="57"/>
      <c r="W11" s="62"/>
      <c r="X11" s="50"/>
      <c r="Y11" s="34"/>
      <c r="Z11" s="32"/>
      <c r="AA11" s="32"/>
      <c r="AB11" s="32"/>
      <c r="AC11" s="32"/>
      <c r="AD11" s="32"/>
      <c r="AE11" s="32"/>
    </row>
    <row r="12" spans="1:31" ht="30.1" customHeight="1" x14ac:dyDescent="0.25">
      <c r="A12" s="137"/>
      <c r="B12" s="114" t="s">
        <v>27</v>
      </c>
      <c r="C12" s="115">
        <v>8</v>
      </c>
      <c r="D12" s="84">
        <v>15</v>
      </c>
      <c r="E12" s="114" t="s">
        <v>17</v>
      </c>
      <c r="F12" s="69" t="s">
        <v>22</v>
      </c>
      <c r="G12" s="70" t="s">
        <v>29</v>
      </c>
      <c r="H12" s="70" t="s">
        <v>12</v>
      </c>
      <c r="I12" s="70" t="s">
        <v>14</v>
      </c>
      <c r="J12" s="68">
        <v>18.399999999999999</v>
      </c>
      <c r="K12" s="89">
        <f>0</f>
        <v>0</v>
      </c>
      <c r="L12" s="23">
        <f>K12-(SUM(N12:AE12))</f>
        <v>0</v>
      </c>
      <c r="M12" s="24" t="str">
        <f t="shared" si="0"/>
        <v>OK</v>
      </c>
      <c r="N12" s="57"/>
      <c r="O12" s="66"/>
      <c r="P12" s="59"/>
      <c r="Q12" s="57"/>
      <c r="R12" s="58"/>
      <c r="S12" s="59"/>
      <c r="T12" s="57"/>
      <c r="U12" s="65"/>
      <c r="V12" s="61"/>
      <c r="W12" s="62"/>
      <c r="X12" s="50"/>
      <c r="Y12" s="34"/>
      <c r="Z12" s="32"/>
      <c r="AA12" s="32"/>
      <c r="AB12" s="32"/>
      <c r="AC12" s="32"/>
      <c r="AD12" s="32"/>
      <c r="AE12" s="32"/>
    </row>
    <row r="13" spans="1:31" ht="30.1" customHeight="1" x14ac:dyDescent="0.25">
      <c r="A13" s="137"/>
      <c r="B13" s="114"/>
      <c r="C13" s="115"/>
      <c r="D13" s="84">
        <v>16</v>
      </c>
      <c r="E13" s="114"/>
      <c r="F13" s="69" t="s">
        <v>22</v>
      </c>
      <c r="G13" s="70" t="s">
        <v>30</v>
      </c>
      <c r="H13" s="70" t="s">
        <v>18</v>
      </c>
      <c r="I13" s="70" t="s">
        <v>14</v>
      </c>
      <c r="J13" s="68">
        <v>2900</v>
      </c>
      <c r="K13" s="89">
        <f>0</f>
        <v>0</v>
      </c>
      <c r="L13" s="23">
        <f t="shared" ref="L13:L56" si="5">K13-(SUM(N13:AE13))</f>
        <v>0</v>
      </c>
      <c r="M13" s="24" t="str">
        <f t="shared" si="0"/>
        <v>OK</v>
      </c>
      <c r="N13" s="57"/>
      <c r="O13" s="66"/>
      <c r="P13" s="59"/>
      <c r="Q13" s="59"/>
      <c r="R13" s="59"/>
      <c r="S13" s="59"/>
      <c r="T13" s="57"/>
      <c r="U13" s="65"/>
      <c r="V13" s="57"/>
      <c r="W13" s="62"/>
      <c r="X13" s="50"/>
      <c r="Y13" s="34"/>
      <c r="Z13" s="32"/>
      <c r="AA13" s="32"/>
      <c r="AB13" s="32"/>
      <c r="AC13" s="32"/>
      <c r="AD13" s="32"/>
      <c r="AE13" s="32"/>
    </row>
    <row r="14" spans="1:31" s="7" customFormat="1" ht="30.1" customHeight="1" x14ac:dyDescent="0.25">
      <c r="A14" s="137"/>
      <c r="B14" s="114" t="s">
        <v>34</v>
      </c>
      <c r="C14" s="115">
        <v>9</v>
      </c>
      <c r="D14" s="84">
        <v>17</v>
      </c>
      <c r="E14" s="114" t="s">
        <v>13</v>
      </c>
      <c r="F14" s="69" t="s">
        <v>22</v>
      </c>
      <c r="G14" s="70" t="s">
        <v>29</v>
      </c>
      <c r="H14" s="70" t="s">
        <v>12</v>
      </c>
      <c r="I14" s="70" t="s">
        <v>14</v>
      </c>
      <c r="J14" s="68">
        <v>16.21</v>
      </c>
      <c r="K14" s="89">
        <f>0</f>
        <v>0</v>
      </c>
      <c r="L14" s="23">
        <f t="shared" ref="L14:L41" si="6">K14-(SUM(N14:AE14))</f>
        <v>0</v>
      </c>
      <c r="M14" s="24" t="str">
        <f t="shared" si="0"/>
        <v>OK</v>
      </c>
      <c r="N14" s="57"/>
      <c r="O14" s="57"/>
      <c r="P14" s="57"/>
      <c r="Q14" s="59"/>
      <c r="R14" s="57"/>
      <c r="S14" s="59"/>
      <c r="T14" s="59"/>
      <c r="U14" s="67"/>
      <c r="V14" s="57"/>
      <c r="W14" s="62"/>
      <c r="X14" s="50"/>
      <c r="Y14" s="34"/>
      <c r="Z14" s="32"/>
      <c r="AA14" s="32"/>
      <c r="AB14" s="32"/>
      <c r="AC14" s="32"/>
      <c r="AD14" s="32"/>
      <c r="AE14" s="32"/>
    </row>
    <row r="15" spans="1:31" s="7" customFormat="1" ht="30.1" customHeight="1" x14ac:dyDescent="0.25">
      <c r="A15" s="138"/>
      <c r="B15" s="114"/>
      <c r="C15" s="115"/>
      <c r="D15" s="84">
        <v>18</v>
      </c>
      <c r="E15" s="114"/>
      <c r="F15" s="69" t="s">
        <v>22</v>
      </c>
      <c r="G15" s="70" t="s">
        <v>30</v>
      </c>
      <c r="H15" s="70" t="s">
        <v>18</v>
      </c>
      <c r="I15" s="70" t="s">
        <v>14</v>
      </c>
      <c r="J15" s="68">
        <v>2650</v>
      </c>
      <c r="K15" s="89">
        <f>0</f>
        <v>0</v>
      </c>
      <c r="L15" s="23">
        <f t="shared" si="6"/>
        <v>0</v>
      </c>
      <c r="M15" s="24" t="str">
        <f t="shared" si="0"/>
        <v>OK</v>
      </c>
      <c r="N15" s="57"/>
      <c r="O15" s="57"/>
      <c r="P15" s="57"/>
      <c r="Q15" s="59"/>
      <c r="R15" s="57"/>
      <c r="S15" s="59"/>
      <c r="T15" s="59"/>
      <c r="U15" s="67"/>
      <c r="V15" s="57"/>
      <c r="W15" s="62"/>
      <c r="X15" s="50"/>
      <c r="Y15" s="34"/>
      <c r="Z15" s="32"/>
      <c r="AA15" s="32"/>
      <c r="AB15" s="32"/>
      <c r="AC15" s="32"/>
      <c r="AD15" s="32"/>
      <c r="AE15" s="32"/>
    </row>
    <row r="16" spans="1:31" s="7" customFormat="1" ht="30.1" customHeight="1" x14ac:dyDescent="0.25">
      <c r="A16" s="117" t="s">
        <v>33</v>
      </c>
      <c r="B16" s="114" t="s">
        <v>45</v>
      </c>
      <c r="C16" s="115">
        <v>10</v>
      </c>
      <c r="D16" s="84">
        <v>19</v>
      </c>
      <c r="E16" s="114" t="s">
        <v>15</v>
      </c>
      <c r="F16" s="69" t="s">
        <v>22</v>
      </c>
      <c r="G16" s="70" t="s">
        <v>29</v>
      </c>
      <c r="H16" s="70" t="s">
        <v>12</v>
      </c>
      <c r="I16" s="70" t="s">
        <v>14</v>
      </c>
      <c r="J16" s="68">
        <v>7.9</v>
      </c>
      <c r="K16" s="89">
        <f>0</f>
        <v>0</v>
      </c>
      <c r="L16" s="23">
        <f t="shared" si="6"/>
        <v>0</v>
      </c>
      <c r="M16" s="24" t="str">
        <f t="shared" si="0"/>
        <v>OK</v>
      </c>
      <c r="N16" s="57"/>
      <c r="O16" s="57"/>
      <c r="P16" s="59"/>
      <c r="Q16" s="59"/>
      <c r="R16" s="59"/>
      <c r="S16" s="59"/>
      <c r="T16" s="59"/>
      <c r="U16" s="67"/>
      <c r="V16" s="57"/>
      <c r="W16" s="62"/>
      <c r="X16" s="51"/>
      <c r="Y16" s="34"/>
      <c r="Z16" s="32"/>
      <c r="AA16" s="32"/>
      <c r="AB16" s="32"/>
      <c r="AC16" s="32"/>
      <c r="AD16" s="32"/>
      <c r="AE16" s="32"/>
    </row>
    <row r="17" spans="1:31" s="7" customFormat="1" ht="30.1" customHeight="1" x14ac:dyDescent="0.25">
      <c r="A17" s="118"/>
      <c r="B17" s="114"/>
      <c r="C17" s="115"/>
      <c r="D17" s="84">
        <v>20</v>
      </c>
      <c r="E17" s="114"/>
      <c r="F17" s="69" t="s">
        <v>22</v>
      </c>
      <c r="G17" s="70" t="s">
        <v>30</v>
      </c>
      <c r="H17" s="70" t="s">
        <v>18</v>
      </c>
      <c r="I17" s="70" t="s">
        <v>14</v>
      </c>
      <c r="J17" s="68">
        <v>1632.32</v>
      </c>
      <c r="K17" s="89">
        <f>0</f>
        <v>0</v>
      </c>
      <c r="L17" s="23">
        <f t="shared" si="6"/>
        <v>0</v>
      </c>
      <c r="M17" s="24" t="str">
        <f t="shared" si="0"/>
        <v>OK</v>
      </c>
      <c r="N17" s="57"/>
      <c r="O17" s="57"/>
      <c r="P17" s="59"/>
      <c r="Q17" s="59"/>
      <c r="R17" s="59"/>
      <c r="S17" s="59"/>
      <c r="T17" s="59"/>
      <c r="U17" s="67"/>
      <c r="V17" s="57"/>
      <c r="W17" s="62"/>
      <c r="X17" s="51"/>
      <c r="Y17" s="34"/>
      <c r="Z17" s="32"/>
      <c r="AA17" s="32"/>
      <c r="AB17" s="32"/>
      <c r="AC17" s="32"/>
      <c r="AD17" s="32"/>
      <c r="AE17" s="32"/>
    </row>
    <row r="18" spans="1:31" s="7" customFormat="1" ht="30.1" customHeight="1" x14ac:dyDescent="0.25">
      <c r="A18" s="118"/>
      <c r="B18" s="114" t="s">
        <v>45</v>
      </c>
      <c r="C18" s="115">
        <v>11</v>
      </c>
      <c r="D18" s="84">
        <v>21</v>
      </c>
      <c r="E18" s="114" t="s">
        <v>16</v>
      </c>
      <c r="F18" s="69" t="s">
        <v>22</v>
      </c>
      <c r="G18" s="70" t="s">
        <v>29</v>
      </c>
      <c r="H18" s="70" t="s">
        <v>12</v>
      </c>
      <c r="I18" s="70" t="s">
        <v>14</v>
      </c>
      <c r="J18" s="68">
        <v>8</v>
      </c>
      <c r="K18" s="89">
        <f>0</f>
        <v>0</v>
      </c>
      <c r="L18" s="23">
        <f t="shared" si="6"/>
        <v>0</v>
      </c>
      <c r="M18" s="24" t="str">
        <f t="shared" si="0"/>
        <v>OK</v>
      </c>
      <c r="N18" s="51"/>
      <c r="O18" s="51"/>
      <c r="P18" s="50"/>
      <c r="Q18" s="51"/>
      <c r="R18" s="50"/>
      <c r="S18" s="51"/>
      <c r="T18" s="50"/>
      <c r="U18" s="48"/>
      <c r="V18" s="51"/>
      <c r="W18" s="34"/>
      <c r="X18" s="50"/>
      <c r="Y18" s="34"/>
      <c r="Z18" s="32"/>
      <c r="AA18" s="32"/>
      <c r="AB18" s="32"/>
      <c r="AC18" s="32"/>
      <c r="AD18" s="32"/>
      <c r="AE18" s="32"/>
    </row>
    <row r="19" spans="1:31" s="7" customFormat="1" ht="30.1" customHeight="1" x14ac:dyDescent="0.25">
      <c r="A19" s="118"/>
      <c r="B19" s="114"/>
      <c r="C19" s="115"/>
      <c r="D19" s="84">
        <v>22</v>
      </c>
      <c r="E19" s="114"/>
      <c r="F19" s="69" t="s">
        <v>22</v>
      </c>
      <c r="G19" s="70" t="s">
        <v>30</v>
      </c>
      <c r="H19" s="70" t="s">
        <v>18</v>
      </c>
      <c r="I19" s="70" t="s">
        <v>14</v>
      </c>
      <c r="J19" s="68">
        <v>992.32</v>
      </c>
      <c r="K19" s="89">
        <f>0</f>
        <v>0</v>
      </c>
      <c r="L19" s="23">
        <f t="shared" si="6"/>
        <v>0</v>
      </c>
      <c r="M19" s="24" t="str">
        <f t="shared" si="0"/>
        <v>OK</v>
      </c>
      <c r="N19" s="51"/>
      <c r="O19" s="51"/>
      <c r="P19" s="50"/>
      <c r="Q19" s="51"/>
      <c r="R19" s="50"/>
      <c r="S19" s="51"/>
      <c r="T19" s="50"/>
      <c r="U19" s="48"/>
      <c r="V19" s="51"/>
      <c r="W19" s="34"/>
      <c r="X19" s="50"/>
      <c r="Y19" s="34"/>
      <c r="Z19" s="32"/>
      <c r="AA19" s="32"/>
      <c r="AB19" s="32"/>
      <c r="AC19" s="32"/>
      <c r="AD19" s="32"/>
      <c r="AE19" s="32"/>
    </row>
    <row r="20" spans="1:31" ht="30.1" customHeight="1" x14ac:dyDescent="0.25">
      <c r="A20" s="118"/>
      <c r="B20" s="114" t="s">
        <v>46</v>
      </c>
      <c r="C20" s="115">
        <v>12</v>
      </c>
      <c r="D20" s="84">
        <v>23</v>
      </c>
      <c r="E20" s="114" t="s">
        <v>17</v>
      </c>
      <c r="F20" s="69" t="s">
        <v>22</v>
      </c>
      <c r="G20" s="70" t="s">
        <v>29</v>
      </c>
      <c r="H20" s="70" t="s">
        <v>12</v>
      </c>
      <c r="I20" s="70" t="s">
        <v>14</v>
      </c>
      <c r="J20" s="68">
        <v>15.72</v>
      </c>
      <c r="K20" s="89">
        <f>0</f>
        <v>0</v>
      </c>
      <c r="L20" s="23">
        <f t="shared" ref="L20:L21" si="7">K20-(SUM(N20:AE20))</f>
        <v>0</v>
      </c>
      <c r="M20" s="24" t="str">
        <f t="shared" si="0"/>
        <v>OK</v>
      </c>
      <c r="N20" s="46"/>
      <c r="O20" s="46"/>
      <c r="P20" s="52"/>
      <c r="Q20" s="52"/>
      <c r="R20" s="52"/>
      <c r="S20" s="52"/>
      <c r="T20" s="52"/>
      <c r="U20" s="52"/>
      <c r="V20" s="52"/>
      <c r="W20" s="52"/>
      <c r="X20" s="49"/>
      <c r="Y20" s="49"/>
      <c r="Z20" s="49"/>
      <c r="AA20" s="49"/>
      <c r="AB20" s="49"/>
      <c r="AC20" s="49"/>
      <c r="AD20" s="49"/>
      <c r="AE20" s="49"/>
    </row>
    <row r="21" spans="1:31" ht="30.1" customHeight="1" x14ac:dyDescent="0.25">
      <c r="A21" s="118"/>
      <c r="B21" s="114"/>
      <c r="C21" s="115"/>
      <c r="D21" s="84">
        <v>24</v>
      </c>
      <c r="E21" s="114"/>
      <c r="F21" s="69" t="s">
        <v>22</v>
      </c>
      <c r="G21" s="70" t="s">
        <v>30</v>
      </c>
      <c r="H21" s="70" t="s">
        <v>18</v>
      </c>
      <c r="I21" s="70" t="s">
        <v>14</v>
      </c>
      <c r="J21" s="68">
        <v>2252.44</v>
      </c>
      <c r="K21" s="89">
        <f>0</f>
        <v>0</v>
      </c>
      <c r="L21" s="23">
        <f t="shared" si="7"/>
        <v>0</v>
      </c>
      <c r="M21" s="24" t="str">
        <f t="shared" si="0"/>
        <v>OK</v>
      </c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49"/>
      <c r="Y21" s="49"/>
      <c r="Z21" s="49"/>
      <c r="AA21" s="49"/>
      <c r="AB21" s="49"/>
      <c r="AC21" s="49"/>
      <c r="AD21" s="49"/>
      <c r="AE21" s="49"/>
    </row>
    <row r="22" spans="1:31" ht="30.1" customHeight="1" x14ac:dyDescent="0.25">
      <c r="A22" s="118"/>
      <c r="B22" s="114" t="s">
        <v>34</v>
      </c>
      <c r="C22" s="115">
        <v>13</v>
      </c>
      <c r="D22" s="84">
        <v>25</v>
      </c>
      <c r="E22" s="114" t="s">
        <v>13</v>
      </c>
      <c r="F22" s="69" t="s">
        <v>22</v>
      </c>
      <c r="G22" s="70" t="s">
        <v>29</v>
      </c>
      <c r="H22" s="70" t="s">
        <v>12</v>
      </c>
      <c r="I22" s="70" t="s">
        <v>14</v>
      </c>
      <c r="J22" s="68">
        <v>15.44</v>
      </c>
      <c r="K22" s="89">
        <f>0</f>
        <v>0</v>
      </c>
      <c r="L22" s="23">
        <f t="shared" si="6"/>
        <v>0</v>
      </c>
      <c r="M22" s="24" t="str">
        <f t="shared" si="0"/>
        <v>OK</v>
      </c>
      <c r="N22" s="46"/>
      <c r="O22" s="46"/>
      <c r="P22" s="52"/>
      <c r="Q22" s="52"/>
      <c r="R22" s="52"/>
      <c r="S22" s="52"/>
      <c r="T22" s="52"/>
      <c r="U22" s="52"/>
      <c r="V22" s="52"/>
      <c r="W22" s="52"/>
      <c r="X22" s="49"/>
      <c r="Y22" s="49"/>
      <c r="Z22" s="49"/>
      <c r="AA22" s="49"/>
      <c r="AB22" s="49"/>
      <c r="AC22" s="49"/>
      <c r="AD22" s="49"/>
      <c r="AE22" s="49"/>
    </row>
    <row r="23" spans="1:31" ht="30.1" customHeight="1" x14ac:dyDescent="0.25">
      <c r="A23" s="119"/>
      <c r="B23" s="114"/>
      <c r="C23" s="115"/>
      <c r="D23" s="84">
        <v>26</v>
      </c>
      <c r="E23" s="114"/>
      <c r="F23" s="69" t="s">
        <v>22</v>
      </c>
      <c r="G23" s="70" t="s">
        <v>30</v>
      </c>
      <c r="H23" s="70" t="s">
        <v>18</v>
      </c>
      <c r="I23" s="70" t="s">
        <v>14</v>
      </c>
      <c r="J23" s="68">
        <v>2650</v>
      </c>
      <c r="K23" s="89">
        <f>0</f>
        <v>0</v>
      </c>
      <c r="L23" s="23">
        <f t="shared" si="6"/>
        <v>0</v>
      </c>
      <c r="M23" s="24" t="str">
        <f t="shared" si="0"/>
        <v>OK</v>
      </c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49"/>
      <c r="Y23" s="49"/>
      <c r="Z23" s="49"/>
      <c r="AA23" s="49"/>
      <c r="AB23" s="49"/>
      <c r="AC23" s="49"/>
      <c r="AD23" s="49"/>
      <c r="AE23" s="49"/>
    </row>
    <row r="24" spans="1:31" s="7" customFormat="1" ht="30.1" customHeight="1" x14ac:dyDescent="0.25">
      <c r="A24" s="117" t="s">
        <v>26</v>
      </c>
      <c r="B24" s="114" t="s">
        <v>47</v>
      </c>
      <c r="C24" s="115">
        <v>14</v>
      </c>
      <c r="D24" s="84">
        <v>27</v>
      </c>
      <c r="E24" s="114" t="s">
        <v>15</v>
      </c>
      <c r="F24" s="69" t="s">
        <v>22</v>
      </c>
      <c r="G24" s="70" t="s">
        <v>29</v>
      </c>
      <c r="H24" s="70" t="s">
        <v>12</v>
      </c>
      <c r="I24" s="70" t="s">
        <v>14</v>
      </c>
      <c r="J24" s="68">
        <v>3.75</v>
      </c>
      <c r="K24" s="89">
        <f>0</f>
        <v>0</v>
      </c>
      <c r="L24" s="23">
        <f t="shared" si="6"/>
        <v>0</v>
      </c>
      <c r="M24" s="24" t="str">
        <f t="shared" si="0"/>
        <v>OK</v>
      </c>
      <c r="N24" s="51"/>
      <c r="O24" s="51"/>
      <c r="P24" s="51"/>
      <c r="Q24" s="50"/>
      <c r="R24" s="51"/>
      <c r="S24" s="50"/>
      <c r="T24" s="50"/>
      <c r="U24" s="48"/>
      <c r="V24" s="51"/>
      <c r="W24" s="34"/>
      <c r="X24" s="50"/>
      <c r="Y24" s="34"/>
      <c r="Z24" s="32"/>
      <c r="AA24" s="32"/>
      <c r="AB24" s="32"/>
      <c r="AC24" s="32"/>
      <c r="AD24" s="32"/>
      <c r="AE24" s="32"/>
    </row>
    <row r="25" spans="1:31" s="7" customFormat="1" ht="30.1" customHeight="1" x14ac:dyDescent="0.25">
      <c r="A25" s="118"/>
      <c r="B25" s="114"/>
      <c r="C25" s="115"/>
      <c r="D25" s="84">
        <v>28</v>
      </c>
      <c r="E25" s="114"/>
      <c r="F25" s="69" t="s">
        <v>22</v>
      </c>
      <c r="G25" s="70" t="s">
        <v>30</v>
      </c>
      <c r="H25" s="70" t="s">
        <v>18</v>
      </c>
      <c r="I25" s="70" t="s">
        <v>14</v>
      </c>
      <c r="J25" s="68">
        <v>115</v>
      </c>
      <c r="K25" s="89">
        <f>0</f>
        <v>0</v>
      </c>
      <c r="L25" s="23">
        <f t="shared" si="6"/>
        <v>0</v>
      </c>
      <c r="M25" s="24" t="str">
        <f t="shared" si="0"/>
        <v>OK</v>
      </c>
      <c r="N25" s="51"/>
      <c r="O25" s="51"/>
      <c r="P25" s="51"/>
      <c r="Q25" s="50"/>
      <c r="R25" s="51"/>
      <c r="S25" s="50"/>
      <c r="T25" s="50"/>
      <c r="U25" s="48"/>
      <c r="V25" s="51"/>
      <c r="W25" s="34"/>
      <c r="X25" s="50"/>
      <c r="Y25" s="34"/>
      <c r="Z25" s="32"/>
      <c r="AA25" s="32"/>
      <c r="AB25" s="32"/>
      <c r="AC25" s="32"/>
      <c r="AD25" s="32"/>
      <c r="AE25" s="32"/>
    </row>
    <row r="26" spans="1:31" s="7" customFormat="1" ht="30.1" customHeight="1" x14ac:dyDescent="0.25">
      <c r="A26" s="118"/>
      <c r="B26" s="114" t="s">
        <v>28</v>
      </c>
      <c r="C26" s="115">
        <v>15</v>
      </c>
      <c r="D26" s="84">
        <v>29</v>
      </c>
      <c r="E26" s="114" t="s">
        <v>16</v>
      </c>
      <c r="F26" s="69" t="s">
        <v>22</v>
      </c>
      <c r="G26" s="70" t="s">
        <v>29</v>
      </c>
      <c r="H26" s="70" t="s">
        <v>12</v>
      </c>
      <c r="I26" s="70" t="s">
        <v>14</v>
      </c>
      <c r="J26" s="68">
        <v>5.9</v>
      </c>
      <c r="K26" s="89">
        <f>0</f>
        <v>0</v>
      </c>
      <c r="L26" s="23">
        <f t="shared" si="6"/>
        <v>0</v>
      </c>
      <c r="M26" s="24" t="str">
        <f t="shared" si="0"/>
        <v>OK</v>
      </c>
      <c r="N26" s="51"/>
      <c r="O26" s="51"/>
      <c r="P26" s="50"/>
      <c r="Q26" s="50"/>
      <c r="R26" s="50"/>
      <c r="S26" s="50"/>
      <c r="T26" s="50"/>
      <c r="U26" s="48"/>
      <c r="V26" s="51"/>
      <c r="W26" s="34"/>
      <c r="X26" s="51"/>
      <c r="Y26" s="34"/>
      <c r="Z26" s="32"/>
      <c r="AA26" s="32"/>
      <c r="AB26" s="32"/>
      <c r="AC26" s="32"/>
      <c r="AD26" s="32"/>
      <c r="AE26" s="32"/>
    </row>
    <row r="27" spans="1:31" s="7" customFormat="1" ht="30.1" customHeight="1" x14ac:dyDescent="0.25">
      <c r="A27" s="118"/>
      <c r="B27" s="114"/>
      <c r="C27" s="115"/>
      <c r="D27" s="84">
        <v>30</v>
      </c>
      <c r="E27" s="114"/>
      <c r="F27" s="69" t="s">
        <v>22</v>
      </c>
      <c r="G27" s="70" t="s">
        <v>30</v>
      </c>
      <c r="H27" s="70" t="s">
        <v>18</v>
      </c>
      <c r="I27" s="70" t="s">
        <v>14</v>
      </c>
      <c r="J27" s="68">
        <v>600</v>
      </c>
      <c r="K27" s="89">
        <f>0</f>
        <v>0</v>
      </c>
      <c r="L27" s="23">
        <f t="shared" si="6"/>
        <v>0</v>
      </c>
      <c r="M27" s="24" t="str">
        <f t="shared" si="0"/>
        <v>OK</v>
      </c>
      <c r="N27" s="51"/>
      <c r="O27" s="51"/>
      <c r="P27" s="50"/>
      <c r="Q27" s="50"/>
      <c r="R27" s="50"/>
      <c r="S27" s="50"/>
      <c r="T27" s="50"/>
      <c r="U27" s="48"/>
      <c r="V27" s="51"/>
      <c r="W27" s="34"/>
      <c r="X27" s="51"/>
      <c r="Y27" s="34"/>
      <c r="Z27" s="32"/>
      <c r="AA27" s="32"/>
      <c r="AB27" s="32"/>
      <c r="AC27" s="32"/>
      <c r="AD27" s="32"/>
      <c r="AE27" s="32"/>
    </row>
    <row r="28" spans="1:31" s="7" customFormat="1" ht="30.1" customHeight="1" x14ac:dyDescent="0.25">
      <c r="A28" s="118"/>
      <c r="B28" s="114" t="s">
        <v>28</v>
      </c>
      <c r="C28" s="115">
        <v>16</v>
      </c>
      <c r="D28" s="84">
        <v>31</v>
      </c>
      <c r="E28" s="114" t="s">
        <v>17</v>
      </c>
      <c r="F28" s="69" t="s">
        <v>22</v>
      </c>
      <c r="G28" s="70" t="s">
        <v>29</v>
      </c>
      <c r="H28" s="70" t="s">
        <v>12</v>
      </c>
      <c r="I28" s="70" t="s">
        <v>14</v>
      </c>
      <c r="J28" s="68">
        <v>11.44</v>
      </c>
      <c r="K28" s="89">
        <f>0</f>
        <v>0</v>
      </c>
      <c r="L28" s="23">
        <f t="shared" si="6"/>
        <v>0</v>
      </c>
      <c r="M28" s="24" t="str">
        <f t="shared" si="0"/>
        <v>OK</v>
      </c>
      <c r="N28" s="51"/>
      <c r="O28" s="51"/>
      <c r="P28" s="50"/>
      <c r="Q28" s="51"/>
      <c r="R28" s="50"/>
      <c r="S28" s="51"/>
      <c r="T28" s="50"/>
      <c r="U28" s="48"/>
      <c r="V28" s="51"/>
      <c r="W28" s="34"/>
      <c r="X28" s="50"/>
      <c r="Y28" s="34"/>
      <c r="Z28" s="32"/>
      <c r="AA28" s="32"/>
      <c r="AB28" s="32"/>
      <c r="AC28" s="32"/>
      <c r="AD28" s="32"/>
      <c r="AE28" s="32"/>
    </row>
    <row r="29" spans="1:31" s="7" customFormat="1" ht="30.1" customHeight="1" x14ac:dyDescent="0.25">
      <c r="A29" s="118"/>
      <c r="B29" s="114"/>
      <c r="C29" s="115"/>
      <c r="D29" s="84">
        <v>32</v>
      </c>
      <c r="E29" s="114"/>
      <c r="F29" s="69" t="s">
        <v>22</v>
      </c>
      <c r="G29" s="70" t="s">
        <v>30</v>
      </c>
      <c r="H29" s="70" t="s">
        <v>18</v>
      </c>
      <c r="I29" s="70" t="s">
        <v>14</v>
      </c>
      <c r="J29" s="68">
        <v>800</v>
      </c>
      <c r="K29" s="89">
        <f>0</f>
        <v>0</v>
      </c>
      <c r="L29" s="23">
        <f t="shared" si="6"/>
        <v>0</v>
      </c>
      <c r="M29" s="24" t="str">
        <f t="shared" si="0"/>
        <v>OK</v>
      </c>
      <c r="N29" s="51"/>
      <c r="O29" s="51"/>
      <c r="P29" s="50"/>
      <c r="Q29" s="51"/>
      <c r="R29" s="50"/>
      <c r="S29" s="51"/>
      <c r="T29" s="50"/>
      <c r="U29" s="48"/>
      <c r="V29" s="51"/>
      <c r="W29" s="34"/>
      <c r="X29" s="50"/>
      <c r="Y29" s="34"/>
      <c r="Z29" s="32"/>
      <c r="AA29" s="32"/>
      <c r="AB29" s="32"/>
      <c r="AC29" s="32"/>
      <c r="AD29" s="32"/>
      <c r="AE29" s="32"/>
    </row>
    <row r="30" spans="1:31" ht="30.1" customHeight="1" x14ac:dyDescent="0.25">
      <c r="A30" s="118"/>
      <c r="B30" s="114" t="s">
        <v>48</v>
      </c>
      <c r="C30" s="115">
        <v>17</v>
      </c>
      <c r="D30" s="84">
        <v>33</v>
      </c>
      <c r="E30" s="114" t="s">
        <v>13</v>
      </c>
      <c r="F30" s="69" t="s">
        <v>22</v>
      </c>
      <c r="G30" s="70" t="s">
        <v>29</v>
      </c>
      <c r="H30" s="70" t="s">
        <v>12</v>
      </c>
      <c r="I30" s="70" t="s">
        <v>14</v>
      </c>
      <c r="J30" s="68">
        <v>10.25</v>
      </c>
      <c r="K30" s="89">
        <f>0</f>
        <v>0</v>
      </c>
      <c r="L30" s="23">
        <f t="shared" si="6"/>
        <v>0</v>
      </c>
      <c r="M30" s="24" t="str">
        <f t="shared" si="0"/>
        <v>OK</v>
      </c>
      <c r="N30" s="46"/>
      <c r="O30" s="46"/>
      <c r="P30" s="52"/>
      <c r="Q30" s="52"/>
      <c r="R30" s="52"/>
      <c r="S30" s="52"/>
      <c r="T30" s="52"/>
      <c r="U30" s="52"/>
      <c r="V30" s="52"/>
      <c r="W30" s="52"/>
      <c r="X30" s="49"/>
      <c r="Y30" s="49"/>
      <c r="Z30" s="49"/>
      <c r="AA30" s="49"/>
      <c r="AB30" s="49"/>
      <c r="AC30" s="49"/>
      <c r="AD30" s="49"/>
      <c r="AE30" s="49"/>
    </row>
    <row r="31" spans="1:31" ht="30.1" customHeight="1" x14ac:dyDescent="0.25">
      <c r="A31" s="119"/>
      <c r="B31" s="114"/>
      <c r="C31" s="115"/>
      <c r="D31" s="84">
        <v>34</v>
      </c>
      <c r="E31" s="114"/>
      <c r="F31" s="69" t="s">
        <v>22</v>
      </c>
      <c r="G31" s="70" t="s">
        <v>30</v>
      </c>
      <c r="H31" s="70" t="s">
        <v>18</v>
      </c>
      <c r="I31" s="70" t="s">
        <v>14</v>
      </c>
      <c r="J31" s="68">
        <v>750</v>
      </c>
      <c r="K31" s="89">
        <f>0</f>
        <v>0</v>
      </c>
      <c r="L31" s="23">
        <f t="shared" si="6"/>
        <v>0</v>
      </c>
      <c r="M31" s="24" t="str">
        <f t="shared" si="0"/>
        <v>OK</v>
      </c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49"/>
      <c r="Y31" s="49"/>
      <c r="Z31" s="49"/>
      <c r="AA31" s="49"/>
      <c r="AB31" s="49"/>
      <c r="AC31" s="49"/>
      <c r="AD31" s="49"/>
      <c r="AE31" s="49"/>
    </row>
    <row r="32" spans="1:31" ht="30.1" customHeight="1" x14ac:dyDescent="0.25">
      <c r="A32" s="117" t="s">
        <v>35</v>
      </c>
      <c r="B32" s="114" t="s">
        <v>49</v>
      </c>
      <c r="C32" s="115">
        <v>18</v>
      </c>
      <c r="D32" s="84">
        <v>35</v>
      </c>
      <c r="E32" s="114" t="s">
        <v>15</v>
      </c>
      <c r="F32" s="69" t="s">
        <v>22</v>
      </c>
      <c r="G32" s="70" t="s">
        <v>29</v>
      </c>
      <c r="H32" s="70" t="s">
        <v>12</v>
      </c>
      <c r="I32" s="70" t="s">
        <v>14</v>
      </c>
      <c r="J32" s="68">
        <v>9.19</v>
      </c>
      <c r="K32" s="89">
        <f>0</f>
        <v>0</v>
      </c>
      <c r="L32" s="23">
        <f t="shared" si="6"/>
        <v>0</v>
      </c>
      <c r="M32" s="24" t="str">
        <f t="shared" si="0"/>
        <v>OK</v>
      </c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49"/>
      <c r="Y32" s="49"/>
      <c r="Z32" s="49"/>
      <c r="AA32" s="49"/>
      <c r="AB32" s="49"/>
      <c r="AC32" s="49"/>
      <c r="AD32" s="49"/>
      <c r="AE32" s="49"/>
    </row>
    <row r="33" spans="1:31" ht="30.1" customHeight="1" x14ac:dyDescent="0.25">
      <c r="A33" s="118"/>
      <c r="B33" s="114"/>
      <c r="C33" s="115"/>
      <c r="D33" s="84">
        <v>36</v>
      </c>
      <c r="E33" s="114"/>
      <c r="F33" s="69" t="s">
        <v>22</v>
      </c>
      <c r="G33" s="70" t="s">
        <v>30</v>
      </c>
      <c r="H33" s="70" t="s">
        <v>18</v>
      </c>
      <c r="I33" s="70" t="s">
        <v>14</v>
      </c>
      <c r="J33" s="68">
        <v>1698.99</v>
      </c>
      <c r="K33" s="89">
        <f>0</f>
        <v>0</v>
      </c>
      <c r="L33" s="23">
        <f t="shared" si="6"/>
        <v>0</v>
      </c>
      <c r="M33" s="24" t="str">
        <f t="shared" si="0"/>
        <v>OK</v>
      </c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49"/>
      <c r="Y33" s="49"/>
      <c r="Z33" s="49"/>
      <c r="AA33" s="49"/>
      <c r="AB33" s="49"/>
      <c r="AC33" s="49"/>
      <c r="AD33" s="49"/>
      <c r="AE33" s="49"/>
    </row>
    <row r="34" spans="1:31" ht="30.1" customHeight="1" x14ac:dyDescent="0.25">
      <c r="A34" s="118"/>
      <c r="B34" s="114" t="s">
        <v>48</v>
      </c>
      <c r="C34" s="115">
        <v>19</v>
      </c>
      <c r="D34" s="84">
        <v>37</v>
      </c>
      <c r="E34" s="114" t="s">
        <v>17</v>
      </c>
      <c r="F34" s="69" t="s">
        <v>22</v>
      </c>
      <c r="G34" s="70" t="s">
        <v>29</v>
      </c>
      <c r="H34" s="70" t="s">
        <v>12</v>
      </c>
      <c r="I34" s="70" t="s">
        <v>14</v>
      </c>
      <c r="J34" s="68">
        <v>15.2</v>
      </c>
      <c r="K34" s="89">
        <f>0</f>
        <v>0</v>
      </c>
      <c r="L34" s="23">
        <f t="shared" si="6"/>
        <v>0</v>
      </c>
      <c r="M34" s="24" t="str">
        <f t="shared" si="0"/>
        <v>OK</v>
      </c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49"/>
      <c r="Y34" s="49"/>
      <c r="Z34" s="49"/>
      <c r="AA34" s="49"/>
      <c r="AB34" s="49"/>
      <c r="AC34" s="49"/>
      <c r="AD34" s="49"/>
      <c r="AE34" s="49"/>
    </row>
    <row r="35" spans="1:31" ht="30.1" customHeight="1" x14ac:dyDescent="0.25">
      <c r="A35" s="119"/>
      <c r="B35" s="114"/>
      <c r="C35" s="116"/>
      <c r="D35" s="84">
        <v>38</v>
      </c>
      <c r="E35" s="114"/>
      <c r="F35" s="69" t="s">
        <v>22</v>
      </c>
      <c r="G35" s="70" t="s">
        <v>30</v>
      </c>
      <c r="H35" s="70" t="s">
        <v>18</v>
      </c>
      <c r="I35" s="70" t="s">
        <v>14</v>
      </c>
      <c r="J35" s="68">
        <v>1000</v>
      </c>
      <c r="K35" s="89">
        <f>0</f>
        <v>0</v>
      </c>
      <c r="L35" s="23">
        <f t="shared" si="6"/>
        <v>0</v>
      </c>
      <c r="M35" s="24" t="str">
        <f t="shared" si="0"/>
        <v>OK</v>
      </c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49"/>
      <c r="Y35" s="49"/>
      <c r="Z35" s="49"/>
      <c r="AA35" s="49"/>
      <c r="AB35" s="49"/>
      <c r="AC35" s="49"/>
      <c r="AD35" s="49"/>
      <c r="AE35" s="49"/>
    </row>
    <row r="36" spans="1:31" ht="30.1" customHeight="1" x14ac:dyDescent="0.25">
      <c r="A36" s="117" t="s">
        <v>50</v>
      </c>
      <c r="B36" s="114" t="s">
        <v>51</v>
      </c>
      <c r="C36" s="115">
        <v>20</v>
      </c>
      <c r="D36" s="84">
        <v>39</v>
      </c>
      <c r="E36" s="114" t="s">
        <v>15</v>
      </c>
      <c r="F36" s="69" t="s">
        <v>22</v>
      </c>
      <c r="G36" s="70" t="s">
        <v>29</v>
      </c>
      <c r="H36" s="70" t="s">
        <v>12</v>
      </c>
      <c r="I36" s="70" t="s">
        <v>14</v>
      </c>
      <c r="J36" s="68">
        <v>9.16</v>
      </c>
      <c r="K36" s="89">
        <f>0</f>
        <v>0</v>
      </c>
      <c r="L36" s="23">
        <f t="shared" si="6"/>
        <v>0</v>
      </c>
      <c r="M36" s="24" t="str">
        <f t="shared" si="0"/>
        <v>OK</v>
      </c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49"/>
      <c r="Y36" s="49"/>
      <c r="Z36" s="49"/>
      <c r="AA36" s="49"/>
      <c r="AB36" s="49"/>
      <c r="AC36" s="49"/>
      <c r="AD36" s="49"/>
      <c r="AE36" s="49"/>
    </row>
    <row r="37" spans="1:31" ht="30.1" customHeight="1" x14ac:dyDescent="0.25">
      <c r="A37" s="118"/>
      <c r="B37" s="114"/>
      <c r="C37" s="116"/>
      <c r="D37" s="84">
        <v>40</v>
      </c>
      <c r="E37" s="114"/>
      <c r="F37" s="69" t="s">
        <v>22</v>
      </c>
      <c r="G37" s="70" t="s">
        <v>30</v>
      </c>
      <c r="H37" s="70" t="s">
        <v>18</v>
      </c>
      <c r="I37" s="70" t="s">
        <v>14</v>
      </c>
      <c r="J37" s="68">
        <v>1700</v>
      </c>
      <c r="K37" s="89">
        <f>0</f>
        <v>0</v>
      </c>
      <c r="L37" s="23">
        <f t="shared" si="6"/>
        <v>0</v>
      </c>
      <c r="M37" s="24" t="str">
        <f t="shared" si="0"/>
        <v>OK</v>
      </c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49"/>
      <c r="Y37" s="49"/>
      <c r="Z37" s="49"/>
      <c r="AA37" s="49"/>
      <c r="AB37" s="49"/>
      <c r="AC37" s="49"/>
      <c r="AD37" s="49"/>
      <c r="AE37" s="49"/>
    </row>
    <row r="38" spans="1:31" ht="30.1" customHeight="1" x14ac:dyDescent="0.25">
      <c r="A38" s="118"/>
      <c r="B38" s="114" t="s">
        <v>51</v>
      </c>
      <c r="C38" s="115">
        <v>21</v>
      </c>
      <c r="D38" s="84">
        <v>41</v>
      </c>
      <c r="E38" s="114" t="s">
        <v>16</v>
      </c>
      <c r="F38" s="69" t="s">
        <v>22</v>
      </c>
      <c r="G38" s="70" t="s">
        <v>29</v>
      </c>
      <c r="H38" s="70" t="s">
        <v>12</v>
      </c>
      <c r="I38" s="70" t="s">
        <v>14</v>
      </c>
      <c r="J38" s="68">
        <v>13.05</v>
      </c>
      <c r="K38" s="89">
        <f>0</f>
        <v>0</v>
      </c>
      <c r="L38" s="23">
        <f t="shared" si="6"/>
        <v>0</v>
      </c>
      <c r="M38" s="24" t="str">
        <f t="shared" si="0"/>
        <v>OK</v>
      </c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49"/>
      <c r="Y38" s="49"/>
      <c r="Z38" s="49"/>
      <c r="AA38" s="49"/>
      <c r="AB38" s="49"/>
      <c r="AC38" s="49"/>
      <c r="AD38" s="49"/>
      <c r="AE38" s="49"/>
    </row>
    <row r="39" spans="1:31" ht="30.1" customHeight="1" x14ac:dyDescent="0.25">
      <c r="A39" s="118"/>
      <c r="B39" s="114"/>
      <c r="C39" s="116"/>
      <c r="D39" s="84">
        <v>42</v>
      </c>
      <c r="E39" s="114"/>
      <c r="F39" s="69" t="s">
        <v>22</v>
      </c>
      <c r="G39" s="70" t="s">
        <v>30</v>
      </c>
      <c r="H39" s="70" t="s">
        <v>18</v>
      </c>
      <c r="I39" s="70" t="s">
        <v>14</v>
      </c>
      <c r="J39" s="68">
        <v>2100</v>
      </c>
      <c r="K39" s="89">
        <f>0</f>
        <v>0</v>
      </c>
      <c r="L39" s="23">
        <f t="shared" si="6"/>
        <v>0</v>
      </c>
      <c r="M39" s="24" t="str">
        <f t="shared" si="0"/>
        <v>OK</v>
      </c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49"/>
      <c r="Y39" s="49"/>
      <c r="Z39" s="49"/>
      <c r="AA39" s="49"/>
      <c r="AB39" s="49"/>
      <c r="AC39" s="49"/>
      <c r="AD39" s="49"/>
      <c r="AE39" s="49"/>
    </row>
    <row r="40" spans="1:31" ht="30.1" customHeight="1" x14ac:dyDescent="0.25">
      <c r="A40" s="118"/>
      <c r="B40" s="114" t="s">
        <v>28</v>
      </c>
      <c r="C40" s="115">
        <v>22</v>
      </c>
      <c r="D40" s="84">
        <v>43</v>
      </c>
      <c r="E40" s="114" t="s">
        <v>17</v>
      </c>
      <c r="F40" s="69" t="s">
        <v>22</v>
      </c>
      <c r="G40" s="70" t="s">
        <v>29</v>
      </c>
      <c r="H40" s="70" t="s">
        <v>12</v>
      </c>
      <c r="I40" s="70" t="s">
        <v>14</v>
      </c>
      <c r="J40" s="68">
        <v>17.420000000000002</v>
      </c>
      <c r="K40" s="89">
        <f>0</f>
        <v>0</v>
      </c>
      <c r="L40" s="23">
        <f t="shared" si="6"/>
        <v>0</v>
      </c>
      <c r="M40" s="24" t="str">
        <f t="shared" si="0"/>
        <v>OK</v>
      </c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49"/>
      <c r="Y40" s="49"/>
      <c r="Z40" s="49"/>
      <c r="AA40" s="49"/>
      <c r="AB40" s="49"/>
      <c r="AC40" s="49"/>
      <c r="AD40" s="49"/>
      <c r="AE40" s="49"/>
    </row>
    <row r="41" spans="1:31" ht="30.1" customHeight="1" x14ac:dyDescent="0.25">
      <c r="A41" s="118"/>
      <c r="B41" s="114"/>
      <c r="C41" s="116"/>
      <c r="D41" s="84">
        <v>44</v>
      </c>
      <c r="E41" s="114"/>
      <c r="F41" s="69" t="s">
        <v>22</v>
      </c>
      <c r="G41" s="70" t="s">
        <v>30</v>
      </c>
      <c r="H41" s="70" t="s">
        <v>18</v>
      </c>
      <c r="I41" s="70" t="s">
        <v>14</v>
      </c>
      <c r="J41" s="68">
        <v>1500</v>
      </c>
      <c r="K41" s="89">
        <f>0</f>
        <v>0</v>
      </c>
      <c r="L41" s="23">
        <f t="shared" si="6"/>
        <v>0</v>
      </c>
      <c r="M41" s="24" t="str">
        <f t="shared" si="0"/>
        <v>OK</v>
      </c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49"/>
      <c r="Y41" s="49"/>
      <c r="Z41" s="49"/>
      <c r="AA41" s="49"/>
      <c r="AB41" s="49"/>
      <c r="AC41" s="49"/>
      <c r="AD41" s="49"/>
      <c r="AE41" s="49"/>
    </row>
    <row r="42" spans="1:31" s="7" customFormat="1" ht="30.1" customHeight="1" x14ac:dyDescent="0.25">
      <c r="A42" s="118"/>
      <c r="B42" s="114" t="s">
        <v>52</v>
      </c>
      <c r="C42" s="115">
        <v>23</v>
      </c>
      <c r="D42" s="84">
        <v>45</v>
      </c>
      <c r="E42" s="114" t="s">
        <v>13</v>
      </c>
      <c r="F42" s="69" t="s">
        <v>22</v>
      </c>
      <c r="G42" s="70" t="s">
        <v>29</v>
      </c>
      <c r="H42" s="70" t="s">
        <v>12</v>
      </c>
      <c r="I42" s="70" t="s">
        <v>14</v>
      </c>
      <c r="J42" s="68">
        <v>16.2</v>
      </c>
      <c r="K42" s="89">
        <f>0</f>
        <v>0</v>
      </c>
      <c r="L42" s="23">
        <f t="shared" si="5"/>
        <v>0</v>
      </c>
      <c r="M42" s="24" t="str">
        <f t="shared" si="0"/>
        <v>OK</v>
      </c>
      <c r="N42" s="51"/>
      <c r="O42" s="51"/>
      <c r="P42" s="51"/>
      <c r="Q42" s="50"/>
      <c r="R42" s="51"/>
      <c r="S42" s="50"/>
      <c r="T42" s="50"/>
      <c r="U42" s="48"/>
      <c r="V42" s="51"/>
      <c r="W42" s="34"/>
      <c r="X42" s="50"/>
      <c r="Y42" s="34"/>
      <c r="Z42" s="32"/>
      <c r="AA42" s="32"/>
      <c r="AB42" s="32"/>
      <c r="AC42" s="32"/>
      <c r="AD42" s="32"/>
      <c r="AE42" s="32"/>
    </row>
    <row r="43" spans="1:31" s="7" customFormat="1" ht="30.1" customHeight="1" x14ac:dyDescent="0.25">
      <c r="A43" s="118"/>
      <c r="B43" s="114"/>
      <c r="C43" s="116"/>
      <c r="D43" s="84">
        <v>46</v>
      </c>
      <c r="E43" s="114"/>
      <c r="F43" s="69" t="s">
        <v>22</v>
      </c>
      <c r="G43" s="70" t="s">
        <v>30</v>
      </c>
      <c r="H43" s="70" t="s">
        <v>18</v>
      </c>
      <c r="I43" s="70" t="s">
        <v>14</v>
      </c>
      <c r="J43" s="68">
        <v>2648</v>
      </c>
      <c r="K43" s="89">
        <f>0</f>
        <v>0</v>
      </c>
      <c r="L43" s="23">
        <f t="shared" si="5"/>
        <v>0</v>
      </c>
      <c r="M43" s="24" t="str">
        <f t="shared" si="0"/>
        <v>OK</v>
      </c>
      <c r="N43" s="51"/>
      <c r="O43" s="51"/>
      <c r="P43" s="51"/>
      <c r="Q43" s="50"/>
      <c r="R43" s="51"/>
      <c r="S43" s="50"/>
      <c r="T43" s="50"/>
      <c r="U43" s="48"/>
      <c r="V43" s="51"/>
      <c r="W43" s="34"/>
      <c r="X43" s="50"/>
      <c r="Y43" s="34"/>
      <c r="Z43" s="32"/>
      <c r="AA43" s="32"/>
      <c r="AB43" s="32"/>
      <c r="AC43" s="32"/>
      <c r="AD43" s="32"/>
      <c r="AE43" s="32"/>
    </row>
    <row r="44" spans="1:31" s="7" customFormat="1" ht="30.1" customHeight="1" x14ac:dyDescent="0.25">
      <c r="A44" s="118"/>
      <c r="B44" s="114" t="s">
        <v>53</v>
      </c>
      <c r="C44" s="115">
        <v>24</v>
      </c>
      <c r="D44" s="84">
        <v>47</v>
      </c>
      <c r="E44" s="114" t="s">
        <v>54</v>
      </c>
      <c r="F44" s="69" t="s">
        <v>22</v>
      </c>
      <c r="G44" s="70" t="s">
        <v>29</v>
      </c>
      <c r="H44" s="70" t="s">
        <v>12</v>
      </c>
      <c r="I44" s="70" t="s">
        <v>14</v>
      </c>
      <c r="J44" s="68">
        <v>17.09</v>
      </c>
      <c r="K44" s="89">
        <f>0</f>
        <v>0</v>
      </c>
      <c r="L44" s="23">
        <f t="shared" si="5"/>
        <v>0</v>
      </c>
      <c r="M44" s="24" t="str">
        <f t="shared" si="0"/>
        <v>OK</v>
      </c>
      <c r="N44" s="51"/>
      <c r="O44" s="51"/>
      <c r="P44" s="50"/>
      <c r="Q44" s="50"/>
      <c r="R44" s="50"/>
      <c r="S44" s="50"/>
      <c r="T44" s="50"/>
      <c r="U44" s="48"/>
      <c r="V44" s="51"/>
      <c r="W44" s="34"/>
      <c r="X44" s="51"/>
      <c r="Y44" s="34"/>
      <c r="Z44" s="32"/>
      <c r="AA44" s="32"/>
      <c r="AB44" s="32"/>
      <c r="AC44" s="32"/>
      <c r="AD44" s="32"/>
      <c r="AE44" s="32"/>
    </row>
    <row r="45" spans="1:31" s="7" customFormat="1" ht="30.1" customHeight="1" x14ac:dyDescent="0.25">
      <c r="A45" s="118"/>
      <c r="B45" s="114"/>
      <c r="C45" s="116"/>
      <c r="D45" s="84">
        <v>48</v>
      </c>
      <c r="E45" s="114"/>
      <c r="F45" s="69" t="s">
        <v>22</v>
      </c>
      <c r="G45" s="70" t="s">
        <v>30</v>
      </c>
      <c r="H45" s="70" t="s">
        <v>18</v>
      </c>
      <c r="I45" s="70" t="s">
        <v>14</v>
      </c>
      <c r="J45" s="68">
        <v>2674</v>
      </c>
      <c r="K45" s="89">
        <f>0</f>
        <v>0</v>
      </c>
      <c r="L45" s="23">
        <f t="shared" si="5"/>
        <v>0</v>
      </c>
      <c r="M45" s="24" t="str">
        <f t="shared" si="0"/>
        <v>OK</v>
      </c>
      <c r="N45" s="51"/>
      <c r="O45" s="51"/>
      <c r="P45" s="50"/>
      <c r="Q45" s="50"/>
      <c r="R45" s="50"/>
      <c r="S45" s="50"/>
      <c r="T45" s="50"/>
      <c r="U45" s="48"/>
      <c r="V45" s="51"/>
      <c r="W45" s="34"/>
      <c r="X45" s="51"/>
      <c r="Y45" s="34"/>
      <c r="Z45" s="32"/>
      <c r="AA45" s="32"/>
      <c r="AB45" s="32"/>
      <c r="AC45" s="32"/>
      <c r="AD45" s="32"/>
      <c r="AE45" s="32"/>
    </row>
    <row r="46" spans="1:31" s="7" customFormat="1" ht="30.1" customHeight="1" x14ac:dyDescent="0.25">
      <c r="A46" s="118"/>
      <c r="B46" s="114" t="s">
        <v>52</v>
      </c>
      <c r="C46" s="115">
        <v>25</v>
      </c>
      <c r="D46" s="84">
        <v>49</v>
      </c>
      <c r="E46" s="114" t="s">
        <v>23</v>
      </c>
      <c r="F46" s="69" t="s">
        <v>22</v>
      </c>
      <c r="G46" s="70" t="s">
        <v>29</v>
      </c>
      <c r="H46" s="70" t="s">
        <v>12</v>
      </c>
      <c r="I46" s="70" t="s">
        <v>14</v>
      </c>
      <c r="J46" s="68">
        <v>6.93</v>
      </c>
      <c r="K46" s="89">
        <f>0</f>
        <v>0</v>
      </c>
      <c r="L46" s="23">
        <f t="shared" si="5"/>
        <v>0</v>
      </c>
      <c r="M46" s="24" t="str">
        <f t="shared" si="0"/>
        <v>OK</v>
      </c>
      <c r="N46" s="51"/>
      <c r="O46" s="51"/>
      <c r="P46" s="50"/>
      <c r="Q46" s="51"/>
      <c r="R46" s="50"/>
      <c r="S46" s="51"/>
      <c r="T46" s="50"/>
      <c r="U46" s="48"/>
      <c r="V46" s="51"/>
      <c r="W46" s="34"/>
      <c r="X46" s="50"/>
      <c r="Y46" s="34"/>
      <c r="Z46" s="32"/>
      <c r="AA46" s="32"/>
      <c r="AB46" s="32"/>
      <c r="AC46" s="32"/>
      <c r="AD46" s="32"/>
      <c r="AE46" s="32"/>
    </row>
    <row r="47" spans="1:31" s="7" customFormat="1" ht="30.1" customHeight="1" x14ac:dyDescent="0.25">
      <c r="A47" s="119"/>
      <c r="B47" s="114"/>
      <c r="C47" s="116"/>
      <c r="D47" s="84">
        <v>50</v>
      </c>
      <c r="E47" s="114"/>
      <c r="F47" s="69" t="s">
        <v>22</v>
      </c>
      <c r="G47" s="70" t="s">
        <v>30</v>
      </c>
      <c r="H47" s="70" t="s">
        <v>18</v>
      </c>
      <c r="I47" s="70" t="s">
        <v>14</v>
      </c>
      <c r="J47" s="68">
        <v>1364</v>
      </c>
      <c r="K47" s="89">
        <f>0</f>
        <v>0</v>
      </c>
      <c r="L47" s="23">
        <f t="shared" si="5"/>
        <v>0</v>
      </c>
      <c r="M47" s="24" t="str">
        <f t="shared" si="0"/>
        <v>OK</v>
      </c>
      <c r="N47" s="51"/>
      <c r="O47" s="51"/>
      <c r="P47" s="50"/>
      <c r="Q47" s="51"/>
      <c r="R47" s="50"/>
      <c r="S47" s="51"/>
      <c r="T47" s="50"/>
      <c r="U47" s="48"/>
      <c r="V47" s="51"/>
      <c r="W47" s="34"/>
      <c r="X47" s="50"/>
      <c r="Y47" s="34"/>
      <c r="Z47" s="32"/>
      <c r="AA47" s="32"/>
      <c r="AB47" s="32"/>
      <c r="AC47" s="32"/>
      <c r="AD47" s="32"/>
      <c r="AE47" s="32"/>
    </row>
    <row r="48" spans="1:31" s="7" customFormat="1" ht="30.1" customHeight="1" x14ac:dyDescent="0.25">
      <c r="A48" s="117" t="s">
        <v>55</v>
      </c>
      <c r="B48" s="114" t="s">
        <v>49</v>
      </c>
      <c r="C48" s="115">
        <v>26</v>
      </c>
      <c r="D48" s="84">
        <v>51</v>
      </c>
      <c r="E48" s="114" t="s">
        <v>15</v>
      </c>
      <c r="F48" s="69" t="s">
        <v>22</v>
      </c>
      <c r="G48" s="70" t="s">
        <v>29</v>
      </c>
      <c r="H48" s="70" t="s">
        <v>12</v>
      </c>
      <c r="I48" s="70" t="s">
        <v>14</v>
      </c>
      <c r="J48" s="68">
        <v>8.8699999999999992</v>
      </c>
      <c r="K48" s="89">
        <f>0</f>
        <v>0</v>
      </c>
      <c r="L48" s="23">
        <f t="shared" si="5"/>
        <v>0</v>
      </c>
      <c r="M48" s="24" t="str">
        <f t="shared" si="0"/>
        <v>OK</v>
      </c>
      <c r="N48" s="51"/>
      <c r="O48" s="51"/>
      <c r="P48" s="50"/>
      <c r="Q48" s="51"/>
      <c r="R48" s="50"/>
      <c r="S48" s="51"/>
      <c r="T48" s="50"/>
      <c r="U48" s="48"/>
      <c r="V48" s="51"/>
      <c r="W48" s="34"/>
      <c r="X48" s="50"/>
      <c r="Y48" s="34"/>
      <c r="Z48" s="32"/>
      <c r="AA48" s="32"/>
      <c r="AB48" s="32"/>
      <c r="AC48" s="32"/>
      <c r="AD48" s="32"/>
      <c r="AE48" s="32"/>
    </row>
    <row r="49" spans="1:31" s="7" customFormat="1" ht="30.1" customHeight="1" x14ac:dyDescent="0.25">
      <c r="A49" s="118"/>
      <c r="B49" s="114"/>
      <c r="C49" s="116"/>
      <c r="D49" s="84">
        <v>52</v>
      </c>
      <c r="E49" s="114"/>
      <c r="F49" s="69" t="s">
        <v>22</v>
      </c>
      <c r="G49" s="70" t="s">
        <v>30</v>
      </c>
      <c r="H49" s="70" t="s">
        <v>18</v>
      </c>
      <c r="I49" s="70" t="s">
        <v>14</v>
      </c>
      <c r="J49" s="68">
        <v>1638.99</v>
      </c>
      <c r="K49" s="89">
        <f>0</f>
        <v>0</v>
      </c>
      <c r="L49" s="23">
        <f t="shared" si="5"/>
        <v>0</v>
      </c>
      <c r="M49" s="24" t="str">
        <f t="shared" si="0"/>
        <v>OK</v>
      </c>
      <c r="N49" s="51"/>
      <c r="O49" s="51"/>
      <c r="P49" s="50"/>
      <c r="Q49" s="51"/>
      <c r="R49" s="50"/>
      <c r="S49" s="51"/>
      <c r="T49" s="50"/>
      <c r="U49" s="48"/>
      <c r="V49" s="51"/>
      <c r="W49" s="34"/>
      <c r="X49" s="50"/>
      <c r="Y49" s="34"/>
      <c r="Z49" s="32"/>
      <c r="AA49" s="32"/>
      <c r="AB49" s="32"/>
      <c r="AC49" s="32"/>
      <c r="AD49" s="32"/>
      <c r="AE49" s="32"/>
    </row>
    <row r="50" spans="1:31" ht="30.1" customHeight="1" x14ac:dyDescent="0.25">
      <c r="A50" s="118"/>
      <c r="B50" s="114" t="s">
        <v>45</v>
      </c>
      <c r="C50" s="115">
        <v>27</v>
      </c>
      <c r="D50" s="84">
        <v>53</v>
      </c>
      <c r="E50" s="114" t="s">
        <v>16</v>
      </c>
      <c r="F50" s="69" t="s">
        <v>22</v>
      </c>
      <c r="G50" s="70" t="s">
        <v>29</v>
      </c>
      <c r="H50" s="70" t="s">
        <v>12</v>
      </c>
      <c r="I50" s="70" t="s">
        <v>14</v>
      </c>
      <c r="J50" s="68">
        <v>13.18</v>
      </c>
      <c r="K50" s="89">
        <f>0</f>
        <v>0</v>
      </c>
      <c r="L50" s="23">
        <f t="shared" si="5"/>
        <v>0</v>
      </c>
      <c r="M50" s="24" t="str">
        <f t="shared" si="0"/>
        <v>OK</v>
      </c>
      <c r="N50" s="46"/>
      <c r="O50" s="46"/>
      <c r="P50" s="52"/>
      <c r="Q50" s="52"/>
      <c r="R50" s="52"/>
      <c r="S50" s="52"/>
      <c r="T50" s="52"/>
      <c r="U50" s="52"/>
      <c r="V50" s="52"/>
      <c r="W50" s="52"/>
      <c r="X50" s="49"/>
      <c r="Y50" s="49"/>
      <c r="Z50" s="49"/>
      <c r="AA50" s="49"/>
      <c r="AB50" s="49"/>
      <c r="AC50" s="49"/>
      <c r="AD50" s="49"/>
      <c r="AE50" s="49"/>
    </row>
    <row r="51" spans="1:31" ht="30.1" customHeight="1" x14ac:dyDescent="0.25">
      <c r="A51" s="118"/>
      <c r="B51" s="114"/>
      <c r="C51" s="116"/>
      <c r="D51" s="84">
        <v>54</v>
      </c>
      <c r="E51" s="114"/>
      <c r="F51" s="69" t="s">
        <v>22</v>
      </c>
      <c r="G51" s="70" t="s">
        <v>30</v>
      </c>
      <c r="H51" s="70" t="s">
        <v>18</v>
      </c>
      <c r="I51" s="70" t="s">
        <v>14</v>
      </c>
      <c r="J51" s="68">
        <v>2026.99</v>
      </c>
      <c r="K51" s="89">
        <f>0</f>
        <v>0</v>
      </c>
      <c r="L51" s="23">
        <f t="shared" si="5"/>
        <v>0</v>
      </c>
      <c r="M51" s="24" t="str">
        <f t="shared" si="0"/>
        <v>OK</v>
      </c>
      <c r="N51" s="46"/>
      <c r="O51" s="46"/>
      <c r="P51" s="52"/>
      <c r="Q51" s="52"/>
      <c r="R51" s="52"/>
      <c r="S51" s="52"/>
      <c r="T51" s="52"/>
      <c r="U51" s="52"/>
      <c r="V51" s="52"/>
      <c r="W51" s="52"/>
      <c r="X51" s="49"/>
      <c r="Y51" s="49"/>
      <c r="Z51" s="49"/>
      <c r="AA51" s="49"/>
      <c r="AB51" s="49"/>
      <c r="AC51" s="49"/>
      <c r="AD51" s="49"/>
      <c r="AE51" s="49"/>
    </row>
    <row r="52" spans="1:31" ht="30.1" customHeight="1" x14ac:dyDescent="0.25">
      <c r="A52" s="118"/>
      <c r="B52" s="114" t="s">
        <v>45</v>
      </c>
      <c r="C52" s="115">
        <v>28</v>
      </c>
      <c r="D52" s="84">
        <v>55</v>
      </c>
      <c r="E52" s="114" t="s">
        <v>17</v>
      </c>
      <c r="F52" s="69" t="s">
        <v>22</v>
      </c>
      <c r="G52" s="70" t="s">
        <v>29</v>
      </c>
      <c r="H52" s="70" t="s">
        <v>12</v>
      </c>
      <c r="I52" s="70" t="s">
        <v>14</v>
      </c>
      <c r="J52" s="68">
        <v>18.78</v>
      </c>
      <c r="K52" s="89">
        <f>0</f>
        <v>0</v>
      </c>
      <c r="L52" s="23">
        <f t="shared" si="5"/>
        <v>0</v>
      </c>
      <c r="M52" s="24" t="str">
        <f t="shared" si="0"/>
        <v>OK</v>
      </c>
      <c r="N52" s="46"/>
      <c r="O52" s="46"/>
      <c r="P52" s="52"/>
      <c r="Q52" s="52"/>
      <c r="R52" s="52"/>
      <c r="S52" s="52"/>
      <c r="T52" s="52"/>
      <c r="U52" s="52"/>
      <c r="V52" s="52"/>
      <c r="W52" s="52"/>
      <c r="X52" s="49"/>
      <c r="Y52" s="49"/>
      <c r="Z52" s="49"/>
      <c r="AA52" s="49"/>
      <c r="AB52" s="49"/>
      <c r="AC52" s="49"/>
      <c r="AD52" s="49"/>
      <c r="AE52" s="49"/>
    </row>
    <row r="53" spans="1:31" ht="30.1" customHeight="1" x14ac:dyDescent="0.25">
      <c r="A53" s="118"/>
      <c r="B53" s="114"/>
      <c r="C53" s="116"/>
      <c r="D53" s="84">
        <v>56</v>
      </c>
      <c r="E53" s="114"/>
      <c r="F53" s="69" t="s">
        <v>22</v>
      </c>
      <c r="G53" s="70" t="s">
        <v>30</v>
      </c>
      <c r="H53" s="70" t="s">
        <v>18</v>
      </c>
      <c r="I53" s="70" t="s">
        <v>14</v>
      </c>
      <c r="J53" s="68">
        <v>2865.99</v>
      </c>
      <c r="K53" s="89">
        <f>0</f>
        <v>0</v>
      </c>
      <c r="L53" s="23">
        <f t="shared" si="5"/>
        <v>0</v>
      </c>
      <c r="M53" s="24" t="str">
        <f t="shared" si="0"/>
        <v>OK</v>
      </c>
      <c r="N53" s="46"/>
      <c r="O53" s="46"/>
      <c r="P53" s="52"/>
      <c r="Q53" s="52"/>
      <c r="R53" s="52"/>
      <c r="S53" s="52"/>
      <c r="T53" s="52"/>
      <c r="U53" s="52"/>
      <c r="V53" s="52"/>
      <c r="W53" s="52"/>
      <c r="X53" s="49"/>
      <c r="Y53" s="49"/>
      <c r="Z53" s="49"/>
      <c r="AA53" s="49"/>
      <c r="AB53" s="49"/>
      <c r="AC53" s="49"/>
      <c r="AD53" s="49"/>
      <c r="AE53" s="49"/>
    </row>
    <row r="54" spans="1:31" ht="30.1" customHeight="1" x14ac:dyDescent="0.25">
      <c r="A54" s="118"/>
      <c r="B54" s="114" t="s">
        <v>53</v>
      </c>
      <c r="C54" s="115">
        <v>29</v>
      </c>
      <c r="D54" s="84">
        <v>57</v>
      </c>
      <c r="E54" s="114" t="s">
        <v>13</v>
      </c>
      <c r="F54" s="69" t="s">
        <v>22</v>
      </c>
      <c r="G54" s="70" t="s">
        <v>29</v>
      </c>
      <c r="H54" s="70" t="s">
        <v>12</v>
      </c>
      <c r="I54" s="70" t="s">
        <v>14</v>
      </c>
      <c r="J54" s="68">
        <v>16.2</v>
      </c>
      <c r="K54" s="89">
        <f>0</f>
        <v>0</v>
      </c>
      <c r="L54" s="23">
        <f t="shared" si="5"/>
        <v>0</v>
      </c>
      <c r="M54" s="24" t="str">
        <f t="shared" si="0"/>
        <v>OK</v>
      </c>
      <c r="N54" s="46"/>
      <c r="O54" s="46"/>
      <c r="P54" s="52"/>
      <c r="Q54" s="52"/>
      <c r="R54" s="52"/>
      <c r="S54" s="52"/>
      <c r="T54" s="52"/>
      <c r="U54" s="52"/>
      <c r="V54" s="52"/>
      <c r="W54" s="52"/>
      <c r="X54" s="49"/>
      <c r="Y54" s="49"/>
      <c r="Z54" s="49"/>
      <c r="AA54" s="49"/>
      <c r="AB54" s="49"/>
      <c r="AC54" s="49"/>
      <c r="AD54" s="49"/>
      <c r="AE54" s="49"/>
    </row>
    <row r="55" spans="1:31" ht="30.1" customHeight="1" x14ac:dyDescent="0.25">
      <c r="A55" s="118"/>
      <c r="B55" s="114"/>
      <c r="C55" s="116"/>
      <c r="D55" s="84">
        <v>58</v>
      </c>
      <c r="E55" s="114"/>
      <c r="F55" s="69" t="s">
        <v>22</v>
      </c>
      <c r="G55" s="70" t="s">
        <v>30</v>
      </c>
      <c r="H55" s="70" t="s">
        <v>18</v>
      </c>
      <c r="I55" s="70" t="s">
        <v>14</v>
      </c>
      <c r="J55" s="68">
        <v>2648</v>
      </c>
      <c r="K55" s="89">
        <f>0</f>
        <v>0</v>
      </c>
      <c r="L55" s="23">
        <f t="shared" si="5"/>
        <v>0</v>
      </c>
      <c r="M55" s="24" t="str">
        <f t="shared" si="0"/>
        <v>OK</v>
      </c>
      <c r="N55" s="46"/>
      <c r="O55" s="46"/>
      <c r="P55" s="52"/>
      <c r="Q55" s="52"/>
      <c r="R55" s="52"/>
      <c r="S55" s="52"/>
      <c r="T55" s="52"/>
      <c r="U55" s="52"/>
      <c r="V55" s="52"/>
      <c r="W55" s="52"/>
      <c r="X55" s="49"/>
      <c r="Y55" s="49"/>
      <c r="Z55" s="49"/>
      <c r="AA55" s="49"/>
      <c r="AB55" s="49"/>
      <c r="AC55" s="49"/>
      <c r="AD55" s="49"/>
      <c r="AE55" s="49"/>
    </row>
    <row r="56" spans="1:31" ht="30.1" customHeight="1" x14ac:dyDescent="0.25">
      <c r="A56" s="118"/>
      <c r="B56" s="114" t="s">
        <v>52</v>
      </c>
      <c r="C56" s="115">
        <v>31</v>
      </c>
      <c r="D56" s="84">
        <v>61</v>
      </c>
      <c r="E56" s="114" t="s">
        <v>23</v>
      </c>
      <c r="F56" s="69" t="s">
        <v>22</v>
      </c>
      <c r="G56" s="70" t="s">
        <v>29</v>
      </c>
      <c r="H56" s="70" t="s">
        <v>12</v>
      </c>
      <c r="I56" s="70" t="s">
        <v>14</v>
      </c>
      <c r="J56" s="68">
        <v>6.93</v>
      </c>
      <c r="K56" s="89">
        <f>0</f>
        <v>0</v>
      </c>
      <c r="L56" s="23">
        <f t="shared" si="5"/>
        <v>0</v>
      </c>
      <c r="M56" s="24" t="str">
        <f t="shared" si="0"/>
        <v>OK</v>
      </c>
      <c r="N56" s="46"/>
      <c r="O56" s="46"/>
      <c r="P56" s="52"/>
      <c r="Q56" s="52"/>
      <c r="R56" s="52"/>
      <c r="S56" s="52"/>
      <c r="T56" s="52"/>
      <c r="U56" s="52"/>
      <c r="V56" s="52"/>
      <c r="W56" s="52"/>
      <c r="X56" s="49"/>
      <c r="Y56" s="49"/>
      <c r="Z56" s="49"/>
      <c r="AA56" s="49"/>
      <c r="AB56" s="49"/>
      <c r="AC56" s="49"/>
      <c r="AD56" s="49"/>
      <c r="AE56" s="49"/>
    </row>
    <row r="57" spans="1:31" ht="30.1" customHeight="1" x14ac:dyDescent="0.25">
      <c r="A57" s="119"/>
      <c r="B57" s="114"/>
      <c r="C57" s="115"/>
      <c r="D57" s="84">
        <v>62</v>
      </c>
      <c r="E57" s="114"/>
      <c r="F57" s="69" t="s">
        <v>22</v>
      </c>
      <c r="G57" s="70" t="s">
        <v>30</v>
      </c>
      <c r="H57" s="70" t="s">
        <v>18</v>
      </c>
      <c r="I57" s="70" t="s">
        <v>14</v>
      </c>
      <c r="J57" s="68">
        <v>1364</v>
      </c>
      <c r="K57" s="89">
        <f>0</f>
        <v>0</v>
      </c>
      <c r="L57" s="23">
        <f>K57-(SUM(N57:AE57))</f>
        <v>0</v>
      </c>
      <c r="M57" s="24" t="str">
        <f t="shared" si="0"/>
        <v>OK</v>
      </c>
      <c r="N57" s="46"/>
      <c r="O57" s="46"/>
      <c r="P57" s="52"/>
      <c r="Q57" s="52"/>
      <c r="R57" s="52"/>
      <c r="S57" s="52"/>
      <c r="T57" s="52"/>
      <c r="U57" s="52"/>
      <c r="V57" s="52"/>
      <c r="W57" s="52"/>
      <c r="X57" s="49"/>
      <c r="Y57" s="49"/>
      <c r="Z57" s="49"/>
      <c r="AA57" s="49"/>
      <c r="AB57" s="49"/>
      <c r="AC57" s="49"/>
      <c r="AD57" s="49"/>
      <c r="AE57" s="49"/>
    </row>
    <row r="58" spans="1:31" x14ac:dyDescent="0.25">
      <c r="K58" s="6">
        <f>SUM(K4:K57)</f>
        <v>6035</v>
      </c>
      <c r="L58" s="6">
        <f>SUM(L4:L57)</f>
        <v>6035</v>
      </c>
      <c r="N58" s="53">
        <f>SUMPRODUCT($J$4:$J$57,N4:N57)</f>
        <v>0</v>
      </c>
      <c r="O58" s="53">
        <f t="shared" ref="O58:AE58" si="8">SUMPRODUCT($J$4:$J$57,O4:O57)</f>
        <v>0</v>
      </c>
      <c r="P58" s="53">
        <f t="shared" si="8"/>
        <v>0</v>
      </c>
      <c r="Q58" s="53">
        <f t="shared" si="8"/>
        <v>0</v>
      </c>
      <c r="R58" s="53">
        <f t="shared" si="8"/>
        <v>0</v>
      </c>
      <c r="S58" s="53">
        <f t="shared" si="8"/>
        <v>0</v>
      </c>
      <c r="T58" s="53">
        <f t="shared" si="8"/>
        <v>0</v>
      </c>
      <c r="U58" s="53">
        <f t="shared" si="8"/>
        <v>0</v>
      </c>
      <c r="V58" s="53">
        <f t="shared" si="8"/>
        <v>0</v>
      </c>
      <c r="W58" s="53">
        <f t="shared" si="8"/>
        <v>0</v>
      </c>
      <c r="X58" s="53">
        <f t="shared" si="8"/>
        <v>0</v>
      </c>
      <c r="Y58" s="53">
        <f t="shared" si="8"/>
        <v>0</v>
      </c>
      <c r="Z58" s="53">
        <f t="shared" si="8"/>
        <v>0</v>
      </c>
      <c r="AA58" s="53">
        <f t="shared" si="8"/>
        <v>0</v>
      </c>
      <c r="AB58" s="53">
        <f t="shared" si="8"/>
        <v>0</v>
      </c>
      <c r="AC58" s="53">
        <f t="shared" si="8"/>
        <v>0</v>
      </c>
      <c r="AD58" s="53">
        <f t="shared" si="8"/>
        <v>0</v>
      </c>
      <c r="AE58" s="53">
        <f t="shared" si="8"/>
        <v>0</v>
      </c>
    </row>
    <row r="59" spans="1:31" ht="19.05" x14ac:dyDescent="0.25">
      <c r="N59" s="35"/>
      <c r="O59" s="35"/>
    </row>
    <row r="61" spans="1:31" ht="19.05" customHeight="1" x14ac:dyDescent="0.25">
      <c r="B61" s="111" t="s">
        <v>58</v>
      </c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3"/>
      <c r="N61" s="35"/>
      <c r="O61" s="35"/>
      <c r="P61" s="35"/>
      <c r="Q61" s="88"/>
    </row>
    <row r="65" spans="20:20" x14ac:dyDescent="0.25">
      <c r="T65" s="54"/>
    </row>
  </sheetData>
  <mergeCells count="111">
    <mergeCell ref="B61:M61"/>
    <mergeCell ref="B52:B53"/>
    <mergeCell ref="C52:C53"/>
    <mergeCell ref="E52:E53"/>
    <mergeCell ref="B54:B55"/>
    <mergeCell ref="C54:C55"/>
    <mergeCell ref="E54:E55"/>
    <mergeCell ref="A48:A57"/>
    <mergeCell ref="B48:B49"/>
    <mergeCell ref="C48:C49"/>
    <mergeCell ref="E48:E49"/>
    <mergeCell ref="B50:B51"/>
    <mergeCell ref="C50:C51"/>
    <mergeCell ref="E50:E51"/>
    <mergeCell ref="B56:B57"/>
    <mergeCell ref="C56:C57"/>
    <mergeCell ref="E56:E57"/>
    <mergeCell ref="B42:B43"/>
    <mergeCell ref="C42:C43"/>
    <mergeCell ref="E42:E43"/>
    <mergeCell ref="B44:B45"/>
    <mergeCell ref="C44:C45"/>
    <mergeCell ref="E44:E45"/>
    <mergeCell ref="A36:A47"/>
    <mergeCell ref="B36:B37"/>
    <mergeCell ref="C36:C37"/>
    <mergeCell ref="E36:E37"/>
    <mergeCell ref="B38:B39"/>
    <mergeCell ref="C38:C39"/>
    <mergeCell ref="E38:E39"/>
    <mergeCell ref="B40:B41"/>
    <mergeCell ref="C40:C41"/>
    <mergeCell ref="E40:E41"/>
    <mergeCell ref="B46:B47"/>
    <mergeCell ref="C46:C47"/>
    <mergeCell ref="E46:E47"/>
    <mergeCell ref="A32:A35"/>
    <mergeCell ref="B32:B33"/>
    <mergeCell ref="C32:C33"/>
    <mergeCell ref="E32:E33"/>
    <mergeCell ref="B34:B35"/>
    <mergeCell ref="C34:C35"/>
    <mergeCell ref="E34:E35"/>
    <mergeCell ref="A24:A31"/>
    <mergeCell ref="B24:B25"/>
    <mergeCell ref="C24:C25"/>
    <mergeCell ref="E24:E25"/>
    <mergeCell ref="B26:B27"/>
    <mergeCell ref="C26:C27"/>
    <mergeCell ref="E26:E27"/>
    <mergeCell ref="B28:B29"/>
    <mergeCell ref="C28:C29"/>
    <mergeCell ref="E28:E29"/>
    <mergeCell ref="B22:B23"/>
    <mergeCell ref="C22:C23"/>
    <mergeCell ref="E22:E23"/>
    <mergeCell ref="E12:E13"/>
    <mergeCell ref="B14:B15"/>
    <mergeCell ref="C14:C15"/>
    <mergeCell ref="E14:E15"/>
    <mergeCell ref="B30:B31"/>
    <mergeCell ref="C30:C31"/>
    <mergeCell ref="E30:E31"/>
    <mergeCell ref="U1:U2"/>
    <mergeCell ref="V1:V2"/>
    <mergeCell ref="A1:B1"/>
    <mergeCell ref="C1:J1"/>
    <mergeCell ref="A16:A23"/>
    <mergeCell ref="B16:B17"/>
    <mergeCell ref="C16:C17"/>
    <mergeCell ref="E16:E17"/>
    <mergeCell ref="B18:B19"/>
    <mergeCell ref="C18:C19"/>
    <mergeCell ref="E6:E7"/>
    <mergeCell ref="A8:A15"/>
    <mergeCell ref="B8:B9"/>
    <mergeCell ref="C8:C9"/>
    <mergeCell ref="E8:E9"/>
    <mergeCell ref="B10:B11"/>
    <mergeCell ref="C10:C11"/>
    <mergeCell ref="E10:E11"/>
    <mergeCell ref="B12:B13"/>
    <mergeCell ref="C12:C13"/>
    <mergeCell ref="E18:E19"/>
    <mergeCell ref="B20:B21"/>
    <mergeCell ref="C20:C21"/>
    <mergeCell ref="E20:E21"/>
    <mergeCell ref="K1:M1"/>
    <mergeCell ref="N1:N2"/>
    <mergeCell ref="O1:O2"/>
    <mergeCell ref="P1:P2"/>
    <mergeCell ref="AC1:AC2"/>
    <mergeCell ref="AD1:AD2"/>
    <mergeCell ref="AE1:AE2"/>
    <mergeCell ref="A2:M2"/>
    <mergeCell ref="A4:A7"/>
    <mergeCell ref="B4:B5"/>
    <mergeCell ref="C4:C5"/>
    <mergeCell ref="E4:E5"/>
    <mergeCell ref="B6:B7"/>
    <mergeCell ref="C6:C7"/>
    <mergeCell ref="W1:W2"/>
    <mergeCell ref="X1:X2"/>
    <mergeCell ref="Y1:Y2"/>
    <mergeCell ref="Z1:Z2"/>
    <mergeCell ref="AA1:AA2"/>
    <mergeCell ref="AB1:AB2"/>
    <mergeCell ref="Q1:Q2"/>
    <mergeCell ref="R1:R2"/>
    <mergeCell ref="S1:S2"/>
    <mergeCell ref="T1:T2"/>
  </mergeCells>
  <conditionalFormatting sqref="N4:AE57">
    <cfRule type="cellIs" dxfId="12" priority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941D3-3E58-4849-B17F-9D2773DC3382}">
  <dimension ref="A1:AE65"/>
  <sheetViews>
    <sheetView zoomScale="85" zoomScaleNormal="85" workbookViewId="0">
      <selection activeCell="G10" sqref="G10"/>
    </sheetView>
  </sheetViews>
  <sheetFormatPr defaultColWidth="9.75" defaultRowHeight="14.3" x14ac:dyDescent="0.25"/>
  <cols>
    <col min="1" max="1" width="12.125" style="2" bestFit="1" customWidth="1"/>
    <col min="2" max="2" width="27.25" style="1" customWidth="1"/>
    <col min="3" max="3" width="11" style="1" customWidth="1"/>
    <col min="4" max="4" width="11.75" style="1" customWidth="1"/>
    <col min="5" max="5" width="24.875" style="1" customWidth="1"/>
    <col min="6" max="6" width="9.125" style="26" customWidth="1"/>
    <col min="7" max="8" width="12.25" style="1" customWidth="1"/>
    <col min="9" max="9" width="14.875" style="1" customWidth="1"/>
    <col min="10" max="10" width="15.375" style="1" customWidth="1"/>
    <col min="11" max="11" width="11.25" style="6" customWidth="1"/>
    <col min="12" max="12" width="13.25" style="25" customWidth="1"/>
    <col min="13" max="13" width="12.625" style="4" customWidth="1"/>
    <col min="14" max="14" width="14.125" style="5" customWidth="1"/>
    <col min="15" max="15" width="14.25" style="5" customWidth="1"/>
    <col min="16" max="23" width="15.75" style="5" customWidth="1"/>
    <col min="24" max="31" width="15.75" style="2" customWidth="1"/>
    <col min="32" max="16384" width="9.75" style="2"/>
  </cols>
  <sheetData>
    <row r="1" spans="1:31" ht="38.75" customHeight="1" x14ac:dyDescent="0.25">
      <c r="A1" s="127" t="s">
        <v>56</v>
      </c>
      <c r="B1" s="128"/>
      <c r="C1" s="129" t="s">
        <v>31</v>
      </c>
      <c r="D1" s="130"/>
      <c r="E1" s="130"/>
      <c r="F1" s="130"/>
      <c r="G1" s="130"/>
      <c r="H1" s="130"/>
      <c r="I1" s="130"/>
      <c r="J1" s="131"/>
      <c r="K1" s="126" t="s">
        <v>37</v>
      </c>
      <c r="L1" s="126"/>
      <c r="M1" s="126"/>
      <c r="N1" s="120" t="s">
        <v>39</v>
      </c>
      <c r="O1" s="120" t="s">
        <v>39</v>
      </c>
      <c r="P1" s="120" t="s">
        <v>39</v>
      </c>
      <c r="Q1" s="120" t="s">
        <v>39</v>
      </c>
      <c r="R1" s="120" t="s">
        <v>39</v>
      </c>
      <c r="S1" s="120" t="s">
        <v>39</v>
      </c>
      <c r="T1" s="120" t="s">
        <v>39</v>
      </c>
      <c r="U1" s="120" t="s">
        <v>39</v>
      </c>
      <c r="V1" s="120" t="s">
        <v>39</v>
      </c>
      <c r="W1" s="120" t="s">
        <v>39</v>
      </c>
      <c r="X1" s="120" t="s">
        <v>39</v>
      </c>
      <c r="Y1" s="120" t="s">
        <v>39</v>
      </c>
      <c r="Z1" s="120" t="s">
        <v>39</v>
      </c>
      <c r="AA1" s="120" t="s">
        <v>39</v>
      </c>
      <c r="AB1" s="120" t="s">
        <v>39</v>
      </c>
      <c r="AC1" s="120" t="s">
        <v>39</v>
      </c>
      <c r="AD1" s="120" t="s">
        <v>39</v>
      </c>
      <c r="AE1" s="120" t="s">
        <v>39</v>
      </c>
    </row>
    <row r="2" spans="1:31" ht="21.75" customHeight="1" x14ac:dyDescent="0.25">
      <c r="A2" s="122" t="s">
        <v>61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3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</row>
    <row r="3" spans="1:31" s="3" customFormat="1" ht="30.1" customHeight="1" x14ac:dyDescent="0.2">
      <c r="A3" s="55" t="s">
        <v>24</v>
      </c>
      <c r="B3" s="55" t="s">
        <v>40</v>
      </c>
      <c r="C3" s="55" t="s">
        <v>38</v>
      </c>
      <c r="D3" s="55" t="s">
        <v>19</v>
      </c>
      <c r="E3" s="55" t="s">
        <v>41</v>
      </c>
      <c r="F3" s="55" t="s">
        <v>20</v>
      </c>
      <c r="G3" s="55" t="s">
        <v>21</v>
      </c>
      <c r="H3" s="55" t="s">
        <v>42</v>
      </c>
      <c r="I3" s="55" t="s">
        <v>43</v>
      </c>
      <c r="J3" s="55" t="s">
        <v>44</v>
      </c>
      <c r="K3" s="56" t="s">
        <v>3</v>
      </c>
      <c r="L3" s="21" t="s">
        <v>0</v>
      </c>
      <c r="M3" s="47" t="s">
        <v>2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1" customHeight="1" x14ac:dyDescent="0.25">
      <c r="A4" s="133" t="s">
        <v>32</v>
      </c>
      <c r="B4" s="124" t="s">
        <v>36</v>
      </c>
      <c r="C4" s="139">
        <v>1</v>
      </c>
      <c r="D4" s="85">
        <v>1</v>
      </c>
      <c r="E4" s="124" t="s">
        <v>15</v>
      </c>
      <c r="F4" s="73" t="s">
        <v>22</v>
      </c>
      <c r="G4" s="74" t="s">
        <v>29</v>
      </c>
      <c r="H4" s="74" t="s">
        <v>12</v>
      </c>
      <c r="I4" s="74" t="s">
        <v>14</v>
      </c>
      <c r="J4" s="75">
        <v>7.65</v>
      </c>
      <c r="K4" s="79">
        <f>2600</f>
        <v>2600</v>
      </c>
      <c r="L4" s="23">
        <f>K4-(SUM(N4:AE4))</f>
        <v>2600</v>
      </c>
      <c r="M4" s="24" t="str">
        <f t="shared" ref="M4:M57" si="0">IF(L4&lt;0,"ATENÇÃO","OK")</f>
        <v>OK</v>
      </c>
      <c r="N4" s="57"/>
      <c r="O4" s="57"/>
      <c r="P4" s="57"/>
      <c r="Q4" s="58"/>
      <c r="R4" s="59"/>
      <c r="S4" s="57"/>
      <c r="T4" s="57"/>
      <c r="U4" s="60"/>
      <c r="V4" s="61"/>
      <c r="W4" s="62"/>
      <c r="X4" s="50"/>
      <c r="Y4" s="34"/>
      <c r="Z4" s="32"/>
      <c r="AA4" s="32"/>
      <c r="AB4" s="32"/>
      <c r="AC4" s="32"/>
      <c r="AD4" s="32"/>
      <c r="AE4" s="32"/>
    </row>
    <row r="5" spans="1:31" ht="30.1" customHeight="1" x14ac:dyDescent="0.25">
      <c r="A5" s="134"/>
      <c r="B5" s="125"/>
      <c r="C5" s="140"/>
      <c r="D5" s="86">
        <v>2</v>
      </c>
      <c r="E5" s="125"/>
      <c r="F5" s="77" t="s">
        <v>22</v>
      </c>
      <c r="G5" s="78" t="s">
        <v>30</v>
      </c>
      <c r="H5" s="78" t="s">
        <v>18</v>
      </c>
      <c r="I5" s="78" t="s">
        <v>14</v>
      </c>
      <c r="J5" s="75">
        <v>400</v>
      </c>
      <c r="K5" s="79">
        <f>12</f>
        <v>12</v>
      </c>
      <c r="L5" s="23">
        <f t="shared" ref="L5" si="1">K5-(SUM(N5:AE5))</f>
        <v>12</v>
      </c>
      <c r="M5" s="24" t="str">
        <f t="shared" si="0"/>
        <v>OK</v>
      </c>
      <c r="N5" s="57"/>
      <c r="O5" s="57"/>
      <c r="P5" s="57"/>
      <c r="Q5" s="58"/>
      <c r="R5" s="59"/>
      <c r="S5" s="59"/>
      <c r="T5" s="57"/>
      <c r="U5" s="57"/>
      <c r="V5" s="57"/>
      <c r="W5" s="62"/>
      <c r="X5" s="50"/>
      <c r="Y5" s="34"/>
      <c r="Z5" s="32"/>
      <c r="AA5" s="32"/>
      <c r="AB5" s="32"/>
      <c r="AC5" s="32"/>
      <c r="AD5" s="32"/>
      <c r="AE5" s="32"/>
    </row>
    <row r="6" spans="1:31" ht="30.1" customHeight="1" x14ac:dyDescent="0.25">
      <c r="A6" s="134"/>
      <c r="B6" s="132" t="s">
        <v>27</v>
      </c>
      <c r="C6" s="141">
        <v>5</v>
      </c>
      <c r="D6" s="87">
        <v>9</v>
      </c>
      <c r="E6" s="132" t="s">
        <v>23</v>
      </c>
      <c r="F6" s="81" t="s">
        <v>22</v>
      </c>
      <c r="G6" s="82" t="s">
        <v>29</v>
      </c>
      <c r="H6" s="82" t="s">
        <v>12</v>
      </c>
      <c r="I6" s="82" t="s">
        <v>14</v>
      </c>
      <c r="J6" s="83">
        <v>4.1500000000000004</v>
      </c>
      <c r="K6" s="79">
        <f>1500</f>
        <v>1500</v>
      </c>
      <c r="L6" s="23">
        <f>K6-(SUM(N6:AE6))</f>
        <v>1500</v>
      </c>
      <c r="M6" s="24" t="str">
        <f t="shared" si="0"/>
        <v>OK</v>
      </c>
      <c r="N6" s="63"/>
      <c r="O6" s="57"/>
      <c r="P6" s="59"/>
      <c r="Q6" s="58"/>
      <c r="R6" s="59"/>
      <c r="S6" s="59"/>
      <c r="T6" s="57"/>
      <c r="U6" s="60"/>
      <c r="V6" s="61"/>
      <c r="W6" s="62"/>
      <c r="X6" s="50"/>
      <c r="Y6" s="34"/>
      <c r="Z6" s="32"/>
      <c r="AA6" s="32"/>
      <c r="AB6" s="32"/>
      <c r="AC6" s="32"/>
      <c r="AD6" s="32"/>
      <c r="AE6" s="32"/>
    </row>
    <row r="7" spans="1:31" ht="30.1" customHeight="1" x14ac:dyDescent="0.25">
      <c r="A7" s="135"/>
      <c r="B7" s="132"/>
      <c r="C7" s="141"/>
      <c r="D7" s="87">
        <v>10</v>
      </c>
      <c r="E7" s="132"/>
      <c r="F7" s="81" t="s">
        <v>22</v>
      </c>
      <c r="G7" s="82" t="s">
        <v>30</v>
      </c>
      <c r="H7" s="82" t="s">
        <v>18</v>
      </c>
      <c r="I7" s="82" t="s">
        <v>14</v>
      </c>
      <c r="J7" s="83">
        <v>699.26</v>
      </c>
      <c r="K7" s="79">
        <f>20</f>
        <v>20</v>
      </c>
      <c r="L7" s="23">
        <f t="shared" ref="L7" si="2">K7-(SUM(N7:AE7))</f>
        <v>20</v>
      </c>
      <c r="M7" s="24" t="str">
        <f t="shared" si="0"/>
        <v>OK</v>
      </c>
      <c r="N7" s="63"/>
      <c r="O7" s="57"/>
      <c r="P7" s="59"/>
      <c r="Q7" s="58"/>
      <c r="R7" s="59"/>
      <c r="S7" s="59"/>
      <c r="T7" s="57"/>
      <c r="U7" s="57"/>
      <c r="V7" s="57"/>
      <c r="W7" s="62"/>
      <c r="X7" s="50"/>
      <c r="Y7" s="34"/>
      <c r="Z7" s="32"/>
      <c r="AA7" s="32"/>
      <c r="AB7" s="32"/>
      <c r="AC7" s="32"/>
      <c r="AD7" s="32"/>
      <c r="AE7" s="32"/>
    </row>
    <row r="8" spans="1:31" ht="30.1" customHeight="1" x14ac:dyDescent="0.25">
      <c r="A8" s="136" t="s">
        <v>25</v>
      </c>
      <c r="B8" s="114" t="s">
        <v>34</v>
      </c>
      <c r="C8" s="115">
        <v>6</v>
      </c>
      <c r="D8" s="84">
        <v>11</v>
      </c>
      <c r="E8" s="114" t="s">
        <v>15</v>
      </c>
      <c r="F8" s="69" t="s">
        <v>22</v>
      </c>
      <c r="G8" s="70" t="s">
        <v>29</v>
      </c>
      <c r="H8" s="70" t="s">
        <v>12</v>
      </c>
      <c r="I8" s="70" t="s">
        <v>14</v>
      </c>
      <c r="J8" s="68">
        <v>7.84</v>
      </c>
      <c r="K8" s="89">
        <f>0</f>
        <v>0</v>
      </c>
      <c r="L8" s="23">
        <f>K8-(SUM(N8:AE8))</f>
        <v>0</v>
      </c>
      <c r="M8" s="24" t="str">
        <f t="shared" si="0"/>
        <v>OK</v>
      </c>
      <c r="N8" s="57"/>
      <c r="O8" s="57"/>
      <c r="P8" s="59"/>
      <c r="Q8" s="57"/>
      <c r="R8" s="57"/>
      <c r="S8" s="59"/>
      <c r="T8" s="57"/>
      <c r="U8" s="64"/>
      <c r="V8" s="61"/>
      <c r="W8" s="62"/>
      <c r="X8" s="50"/>
      <c r="Y8" s="34"/>
      <c r="Z8" s="32"/>
      <c r="AA8" s="32"/>
      <c r="AB8" s="32"/>
      <c r="AC8" s="32"/>
      <c r="AD8" s="32"/>
      <c r="AE8" s="32"/>
    </row>
    <row r="9" spans="1:31" ht="30.1" customHeight="1" x14ac:dyDescent="0.25">
      <c r="A9" s="137"/>
      <c r="B9" s="114"/>
      <c r="C9" s="115"/>
      <c r="D9" s="84">
        <v>12</v>
      </c>
      <c r="E9" s="114"/>
      <c r="F9" s="69" t="s">
        <v>22</v>
      </c>
      <c r="G9" s="70" t="s">
        <v>30</v>
      </c>
      <c r="H9" s="70" t="s">
        <v>18</v>
      </c>
      <c r="I9" s="70" t="s">
        <v>14</v>
      </c>
      <c r="J9" s="68">
        <v>1700</v>
      </c>
      <c r="K9" s="89">
        <f>0</f>
        <v>0</v>
      </c>
      <c r="L9" s="23">
        <f t="shared" ref="L9" si="3">K9-(SUM(N9:AE9))</f>
        <v>0</v>
      </c>
      <c r="M9" s="24" t="str">
        <f t="shared" si="0"/>
        <v>OK</v>
      </c>
      <c r="N9" s="57"/>
      <c r="O9" s="57"/>
      <c r="P9" s="59"/>
      <c r="Q9" s="57"/>
      <c r="R9" s="58"/>
      <c r="S9" s="59"/>
      <c r="T9" s="57"/>
      <c r="U9" s="65"/>
      <c r="V9" s="57"/>
      <c r="W9" s="62"/>
      <c r="X9" s="50"/>
      <c r="Y9" s="34"/>
      <c r="Z9" s="32"/>
      <c r="AA9" s="32"/>
      <c r="AB9" s="32"/>
      <c r="AC9" s="32"/>
      <c r="AD9" s="32"/>
      <c r="AE9" s="32"/>
    </row>
    <row r="10" spans="1:31" ht="30.1" customHeight="1" x14ac:dyDescent="0.25">
      <c r="A10" s="137"/>
      <c r="B10" s="114" t="s">
        <v>27</v>
      </c>
      <c r="C10" s="115">
        <v>7</v>
      </c>
      <c r="D10" s="84">
        <v>13</v>
      </c>
      <c r="E10" s="114" t="s">
        <v>16</v>
      </c>
      <c r="F10" s="69" t="s">
        <v>22</v>
      </c>
      <c r="G10" s="70" t="s">
        <v>29</v>
      </c>
      <c r="H10" s="70" t="s">
        <v>12</v>
      </c>
      <c r="I10" s="70" t="s">
        <v>14</v>
      </c>
      <c r="J10" s="68">
        <v>11</v>
      </c>
      <c r="K10" s="89">
        <f>0</f>
        <v>0</v>
      </c>
      <c r="L10" s="23">
        <f>K10-(SUM(N10:AE10))</f>
        <v>0</v>
      </c>
      <c r="M10" s="24" t="str">
        <f t="shared" si="0"/>
        <v>OK</v>
      </c>
      <c r="N10" s="57"/>
      <c r="O10" s="66"/>
      <c r="P10" s="57"/>
      <c r="Q10" s="58"/>
      <c r="R10" s="58"/>
      <c r="S10" s="59"/>
      <c r="T10" s="57"/>
      <c r="U10" s="60"/>
      <c r="V10" s="61"/>
      <c r="W10" s="62"/>
      <c r="X10" s="50"/>
      <c r="Y10" s="34"/>
      <c r="Z10" s="32"/>
      <c r="AA10" s="32"/>
      <c r="AB10" s="32"/>
      <c r="AC10" s="32"/>
      <c r="AD10" s="32"/>
      <c r="AE10" s="32"/>
    </row>
    <row r="11" spans="1:31" ht="30.1" customHeight="1" x14ac:dyDescent="0.25">
      <c r="A11" s="137"/>
      <c r="B11" s="114"/>
      <c r="C11" s="115"/>
      <c r="D11" s="84">
        <v>14</v>
      </c>
      <c r="E11" s="114"/>
      <c r="F11" s="69" t="s">
        <v>22</v>
      </c>
      <c r="G11" s="70" t="s">
        <v>30</v>
      </c>
      <c r="H11" s="70" t="s">
        <v>18</v>
      </c>
      <c r="I11" s="70" t="s">
        <v>14</v>
      </c>
      <c r="J11" s="68">
        <v>1828.57</v>
      </c>
      <c r="K11" s="89">
        <f>0</f>
        <v>0</v>
      </c>
      <c r="L11" s="23">
        <f t="shared" ref="L11" si="4">K11-(SUM(N11:AE11))</f>
        <v>0</v>
      </c>
      <c r="M11" s="24" t="str">
        <f t="shared" si="0"/>
        <v>OK</v>
      </c>
      <c r="N11" s="57"/>
      <c r="O11" s="66"/>
      <c r="P11" s="57"/>
      <c r="Q11" s="58"/>
      <c r="R11" s="58"/>
      <c r="S11" s="59"/>
      <c r="T11" s="57"/>
      <c r="U11" s="57"/>
      <c r="V11" s="57"/>
      <c r="W11" s="62"/>
      <c r="X11" s="50"/>
      <c r="Y11" s="34"/>
      <c r="Z11" s="32"/>
      <c r="AA11" s="32"/>
      <c r="AB11" s="32"/>
      <c r="AC11" s="32"/>
      <c r="AD11" s="32"/>
      <c r="AE11" s="32"/>
    </row>
    <row r="12" spans="1:31" ht="30.1" customHeight="1" x14ac:dyDescent="0.25">
      <c r="A12" s="137"/>
      <c r="B12" s="114" t="s">
        <v>27</v>
      </c>
      <c r="C12" s="115">
        <v>8</v>
      </c>
      <c r="D12" s="84">
        <v>15</v>
      </c>
      <c r="E12" s="114" t="s">
        <v>17</v>
      </c>
      <c r="F12" s="69" t="s">
        <v>22</v>
      </c>
      <c r="G12" s="70" t="s">
        <v>29</v>
      </c>
      <c r="H12" s="70" t="s">
        <v>12</v>
      </c>
      <c r="I12" s="70" t="s">
        <v>14</v>
      </c>
      <c r="J12" s="68">
        <v>18.399999999999999</v>
      </c>
      <c r="K12" s="89">
        <f>0</f>
        <v>0</v>
      </c>
      <c r="L12" s="23">
        <f>K12-(SUM(N12:AE12))</f>
        <v>0</v>
      </c>
      <c r="M12" s="24" t="str">
        <f t="shared" si="0"/>
        <v>OK</v>
      </c>
      <c r="N12" s="57"/>
      <c r="O12" s="66"/>
      <c r="P12" s="59"/>
      <c r="Q12" s="57"/>
      <c r="R12" s="58"/>
      <c r="S12" s="59"/>
      <c r="T12" s="57"/>
      <c r="U12" s="65"/>
      <c r="V12" s="61"/>
      <c r="W12" s="62"/>
      <c r="X12" s="50"/>
      <c r="Y12" s="34"/>
      <c r="Z12" s="32"/>
      <c r="AA12" s="32"/>
      <c r="AB12" s="32"/>
      <c r="AC12" s="32"/>
      <c r="AD12" s="32"/>
      <c r="AE12" s="32"/>
    </row>
    <row r="13" spans="1:31" ht="30.1" customHeight="1" x14ac:dyDescent="0.25">
      <c r="A13" s="137"/>
      <c r="B13" s="114"/>
      <c r="C13" s="115"/>
      <c r="D13" s="84">
        <v>16</v>
      </c>
      <c r="E13" s="114"/>
      <c r="F13" s="69" t="s">
        <v>22</v>
      </c>
      <c r="G13" s="70" t="s">
        <v>30</v>
      </c>
      <c r="H13" s="70" t="s">
        <v>18</v>
      </c>
      <c r="I13" s="70" t="s">
        <v>14</v>
      </c>
      <c r="J13" s="68">
        <v>2900</v>
      </c>
      <c r="K13" s="89">
        <f>0</f>
        <v>0</v>
      </c>
      <c r="L13" s="23">
        <f t="shared" ref="L13:L56" si="5">K13-(SUM(N13:AE13))</f>
        <v>0</v>
      </c>
      <c r="M13" s="24" t="str">
        <f t="shared" si="0"/>
        <v>OK</v>
      </c>
      <c r="N13" s="57"/>
      <c r="O13" s="66"/>
      <c r="P13" s="59"/>
      <c r="Q13" s="59"/>
      <c r="R13" s="59"/>
      <c r="S13" s="59"/>
      <c r="T13" s="57"/>
      <c r="U13" s="65"/>
      <c r="V13" s="57"/>
      <c r="W13" s="62"/>
      <c r="X13" s="50"/>
      <c r="Y13" s="34"/>
      <c r="Z13" s="32"/>
      <c r="AA13" s="32"/>
      <c r="AB13" s="32"/>
      <c r="AC13" s="32"/>
      <c r="AD13" s="32"/>
      <c r="AE13" s="32"/>
    </row>
    <row r="14" spans="1:31" s="7" customFormat="1" ht="30.1" customHeight="1" x14ac:dyDescent="0.25">
      <c r="A14" s="137"/>
      <c r="B14" s="114" t="s">
        <v>34</v>
      </c>
      <c r="C14" s="115">
        <v>9</v>
      </c>
      <c r="D14" s="84">
        <v>17</v>
      </c>
      <c r="E14" s="114" t="s">
        <v>13</v>
      </c>
      <c r="F14" s="69" t="s">
        <v>22</v>
      </c>
      <c r="G14" s="70" t="s">
        <v>29</v>
      </c>
      <c r="H14" s="70" t="s">
        <v>12</v>
      </c>
      <c r="I14" s="70" t="s">
        <v>14</v>
      </c>
      <c r="J14" s="68">
        <v>16.21</v>
      </c>
      <c r="K14" s="89">
        <f>0</f>
        <v>0</v>
      </c>
      <c r="L14" s="23">
        <f t="shared" ref="L14:L41" si="6">K14-(SUM(N14:AE14))</f>
        <v>0</v>
      </c>
      <c r="M14" s="24" t="str">
        <f t="shared" si="0"/>
        <v>OK</v>
      </c>
      <c r="N14" s="57"/>
      <c r="O14" s="57"/>
      <c r="P14" s="57"/>
      <c r="Q14" s="59"/>
      <c r="R14" s="57"/>
      <c r="S14" s="59"/>
      <c r="T14" s="59"/>
      <c r="U14" s="67"/>
      <c r="V14" s="57"/>
      <c r="W14" s="62"/>
      <c r="X14" s="50"/>
      <c r="Y14" s="34"/>
      <c r="Z14" s="32"/>
      <c r="AA14" s="32"/>
      <c r="AB14" s="32"/>
      <c r="AC14" s="32"/>
      <c r="AD14" s="32"/>
      <c r="AE14" s="32"/>
    </row>
    <row r="15" spans="1:31" s="7" customFormat="1" ht="30.1" customHeight="1" x14ac:dyDescent="0.25">
      <c r="A15" s="138"/>
      <c r="B15" s="114"/>
      <c r="C15" s="115"/>
      <c r="D15" s="84">
        <v>18</v>
      </c>
      <c r="E15" s="114"/>
      <c r="F15" s="69" t="s">
        <v>22</v>
      </c>
      <c r="G15" s="70" t="s">
        <v>30</v>
      </c>
      <c r="H15" s="70" t="s">
        <v>18</v>
      </c>
      <c r="I15" s="70" t="s">
        <v>14</v>
      </c>
      <c r="J15" s="68">
        <v>2650</v>
      </c>
      <c r="K15" s="89">
        <f>0</f>
        <v>0</v>
      </c>
      <c r="L15" s="23">
        <f t="shared" si="6"/>
        <v>0</v>
      </c>
      <c r="M15" s="24" t="str">
        <f t="shared" si="0"/>
        <v>OK</v>
      </c>
      <c r="N15" s="57"/>
      <c r="O15" s="57"/>
      <c r="P15" s="57"/>
      <c r="Q15" s="59"/>
      <c r="R15" s="57"/>
      <c r="S15" s="59"/>
      <c r="T15" s="59"/>
      <c r="U15" s="67"/>
      <c r="V15" s="57"/>
      <c r="W15" s="62"/>
      <c r="X15" s="50"/>
      <c r="Y15" s="34"/>
      <c r="Z15" s="32"/>
      <c r="AA15" s="32"/>
      <c r="AB15" s="32"/>
      <c r="AC15" s="32"/>
      <c r="AD15" s="32"/>
      <c r="AE15" s="32"/>
    </row>
    <row r="16" spans="1:31" s="7" customFormat="1" ht="30.1" customHeight="1" x14ac:dyDescent="0.25">
      <c r="A16" s="117" t="s">
        <v>33</v>
      </c>
      <c r="B16" s="114" t="s">
        <v>45</v>
      </c>
      <c r="C16" s="115">
        <v>10</v>
      </c>
      <c r="D16" s="84">
        <v>19</v>
      </c>
      <c r="E16" s="114" t="s">
        <v>15</v>
      </c>
      <c r="F16" s="69" t="s">
        <v>22</v>
      </c>
      <c r="G16" s="70" t="s">
        <v>29</v>
      </c>
      <c r="H16" s="70" t="s">
        <v>12</v>
      </c>
      <c r="I16" s="70" t="s">
        <v>14</v>
      </c>
      <c r="J16" s="68">
        <v>7.9</v>
      </c>
      <c r="K16" s="89">
        <f>0</f>
        <v>0</v>
      </c>
      <c r="L16" s="23">
        <f t="shared" si="6"/>
        <v>0</v>
      </c>
      <c r="M16" s="24" t="str">
        <f t="shared" si="0"/>
        <v>OK</v>
      </c>
      <c r="N16" s="57"/>
      <c r="O16" s="57"/>
      <c r="P16" s="59"/>
      <c r="Q16" s="59"/>
      <c r="R16" s="59"/>
      <c r="S16" s="59"/>
      <c r="T16" s="59"/>
      <c r="U16" s="67"/>
      <c r="V16" s="57"/>
      <c r="W16" s="62"/>
      <c r="X16" s="51"/>
      <c r="Y16" s="34"/>
      <c r="Z16" s="32"/>
      <c r="AA16" s="32"/>
      <c r="AB16" s="32"/>
      <c r="AC16" s="32"/>
      <c r="AD16" s="32"/>
      <c r="AE16" s="32"/>
    </row>
    <row r="17" spans="1:31" s="7" customFormat="1" ht="30.1" customHeight="1" x14ac:dyDescent="0.25">
      <c r="A17" s="118"/>
      <c r="B17" s="114"/>
      <c r="C17" s="115"/>
      <c r="D17" s="84">
        <v>20</v>
      </c>
      <c r="E17" s="114"/>
      <c r="F17" s="69" t="s">
        <v>22</v>
      </c>
      <c r="G17" s="70" t="s">
        <v>30</v>
      </c>
      <c r="H17" s="70" t="s">
        <v>18</v>
      </c>
      <c r="I17" s="70" t="s">
        <v>14</v>
      </c>
      <c r="J17" s="68">
        <v>1632.32</v>
      </c>
      <c r="K17" s="89">
        <f>0</f>
        <v>0</v>
      </c>
      <c r="L17" s="23">
        <f t="shared" si="6"/>
        <v>0</v>
      </c>
      <c r="M17" s="24" t="str">
        <f t="shared" si="0"/>
        <v>OK</v>
      </c>
      <c r="N17" s="57"/>
      <c r="O17" s="57"/>
      <c r="P17" s="59"/>
      <c r="Q17" s="59"/>
      <c r="R17" s="59"/>
      <c r="S17" s="59"/>
      <c r="T17" s="59"/>
      <c r="U17" s="67"/>
      <c r="V17" s="57"/>
      <c r="W17" s="62"/>
      <c r="X17" s="51"/>
      <c r="Y17" s="34"/>
      <c r="Z17" s="32"/>
      <c r="AA17" s="32"/>
      <c r="AB17" s="32"/>
      <c r="AC17" s="32"/>
      <c r="AD17" s="32"/>
      <c r="AE17" s="32"/>
    </row>
    <row r="18" spans="1:31" s="7" customFormat="1" ht="30.1" customHeight="1" x14ac:dyDescent="0.25">
      <c r="A18" s="118"/>
      <c r="B18" s="114" t="s">
        <v>45</v>
      </c>
      <c r="C18" s="115">
        <v>11</v>
      </c>
      <c r="D18" s="84">
        <v>21</v>
      </c>
      <c r="E18" s="114" t="s">
        <v>16</v>
      </c>
      <c r="F18" s="69" t="s">
        <v>22</v>
      </c>
      <c r="G18" s="70" t="s">
        <v>29</v>
      </c>
      <c r="H18" s="70" t="s">
        <v>12</v>
      </c>
      <c r="I18" s="70" t="s">
        <v>14</v>
      </c>
      <c r="J18" s="68">
        <v>8</v>
      </c>
      <c r="K18" s="89">
        <f>0</f>
        <v>0</v>
      </c>
      <c r="L18" s="23">
        <f t="shared" si="6"/>
        <v>0</v>
      </c>
      <c r="M18" s="24" t="str">
        <f t="shared" si="0"/>
        <v>OK</v>
      </c>
      <c r="N18" s="51"/>
      <c r="O18" s="51"/>
      <c r="P18" s="50"/>
      <c r="Q18" s="51"/>
      <c r="R18" s="50"/>
      <c r="S18" s="51"/>
      <c r="T18" s="50"/>
      <c r="U18" s="48"/>
      <c r="V18" s="51"/>
      <c r="W18" s="34"/>
      <c r="X18" s="50"/>
      <c r="Y18" s="34"/>
      <c r="Z18" s="32"/>
      <c r="AA18" s="32"/>
      <c r="AB18" s="32"/>
      <c r="AC18" s="32"/>
      <c r="AD18" s="32"/>
      <c r="AE18" s="32"/>
    </row>
    <row r="19" spans="1:31" s="7" customFormat="1" ht="30.1" customHeight="1" x14ac:dyDescent="0.25">
      <c r="A19" s="118"/>
      <c r="B19" s="114"/>
      <c r="C19" s="115"/>
      <c r="D19" s="84">
        <v>22</v>
      </c>
      <c r="E19" s="114"/>
      <c r="F19" s="69" t="s">
        <v>22</v>
      </c>
      <c r="G19" s="70" t="s">
        <v>30</v>
      </c>
      <c r="H19" s="70" t="s">
        <v>18</v>
      </c>
      <c r="I19" s="70" t="s">
        <v>14</v>
      </c>
      <c r="J19" s="68">
        <v>992.32</v>
      </c>
      <c r="K19" s="89">
        <f>0</f>
        <v>0</v>
      </c>
      <c r="L19" s="23">
        <f t="shared" si="6"/>
        <v>0</v>
      </c>
      <c r="M19" s="24" t="str">
        <f t="shared" si="0"/>
        <v>OK</v>
      </c>
      <c r="N19" s="51"/>
      <c r="O19" s="51"/>
      <c r="P19" s="50"/>
      <c r="Q19" s="51"/>
      <c r="R19" s="50"/>
      <c r="S19" s="51"/>
      <c r="T19" s="50"/>
      <c r="U19" s="48"/>
      <c r="V19" s="51"/>
      <c r="W19" s="34"/>
      <c r="X19" s="50"/>
      <c r="Y19" s="34"/>
      <c r="Z19" s="32"/>
      <c r="AA19" s="32"/>
      <c r="AB19" s="32"/>
      <c r="AC19" s="32"/>
      <c r="AD19" s="32"/>
      <c r="AE19" s="32"/>
    </row>
    <row r="20" spans="1:31" ht="30.1" customHeight="1" x14ac:dyDescent="0.25">
      <c r="A20" s="118"/>
      <c r="B20" s="114" t="s">
        <v>46</v>
      </c>
      <c r="C20" s="115">
        <v>12</v>
      </c>
      <c r="D20" s="84">
        <v>23</v>
      </c>
      <c r="E20" s="114" t="s">
        <v>17</v>
      </c>
      <c r="F20" s="69" t="s">
        <v>22</v>
      </c>
      <c r="G20" s="70" t="s">
        <v>29</v>
      </c>
      <c r="H20" s="70" t="s">
        <v>12</v>
      </c>
      <c r="I20" s="70" t="s">
        <v>14</v>
      </c>
      <c r="J20" s="68">
        <v>15.72</v>
      </c>
      <c r="K20" s="89">
        <f>0</f>
        <v>0</v>
      </c>
      <c r="L20" s="23">
        <f t="shared" ref="L20:L21" si="7">K20-(SUM(N20:AE20))</f>
        <v>0</v>
      </c>
      <c r="M20" s="24" t="str">
        <f t="shared" si="0"/>
        <v>OK</v>
      </c>
      <c r="N20" s="46"/>
      <c r="O20" s="46"/>
      <c r="P20" s="52"/>
      <c r="Q20" s="52"/>
      <c r="R20" s="52"/>
      <c r="S20" s="52"/>
      <c r="T20" s="52"/>
      <c r="U20" s="52"/>
      <c r="V20" s="52"/>
      <c r="W20" s="52"/>
      <c r="X20" s="49"/>
      <c r="Y20" s="49"/>
      <c r="Z20" s="49"/>
      <c r="AA20" s="49"/>
      <c r="AB20" s="49"/>
      <c r="AC20" s="49"/>
      <c r="AD20" s="49"/>
      <c r="AE20" s="49"/>
    </row>
    <row r="21" spans="1:31" ht="30.1" customHeight="1" x14ac:dyDescent="0.25">
      <c r="A21" s="118"/>
      <c r="B21" s="114"/>
      <c r="C21" s="115"/>
      <c r="D21" s="84">
        <v>24</v>
      </c>
      <c r="E21" s="114"/>
      <c r="F21" s="69" t="s">
        <v>22</v>
      </c>
      <c r="G21" s="70" t="s">
        <v>30</v>
      </c>
      <c r="H21" s="70" t="s">
        <v>18</v>
      </c>
      <c r="I21" s="70" t="s">
        <v>14</v>
      </c>
      <c r="J21" s="68">
        <v>2252.44</v>
      </c>
      <c r="K21" s="89">
        <f>0</f>
        <v>0</v>
      </c>
      <c r="L21" s="23">
        <f t="shared" si="7"/>
        <v>0</v>
      </c>
      <c r="M21" s="24" t="str">
        <f t="shared" si="0"/>
        <v>OK</v>
      </c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49"/>
      <c r="Y21" s="49"/>
      <c r="Z21" s="49"/>
      <c r="AA21" s="49"/>
      <c r="AB21" s="49"/>
      <c r="AC21" s="49"/>
      <c r="AD21" s="49"/>
      <c r="AE21" s="49"/>
    </row>
    <row r="22" spans="1:31" ht="30.1" customHeight="1" x14ac:dyDescent="0.25">
      <c r="A22" s="118"/>
      <c r="B22" s="114" t="s">
        <v>34</v>
      </c>
      <c r="C22" s="115">
        <v>13</v>
      </c>
      <c r="D22" s="84">
        <v>25</v>
      </c>
      <c r="E22" s="114" t="s">
        <v>13</v>
      </c>
      <c r="F22" s="69" t="s">
        <v>22</v>
      </c>
      <c r="G22" s="70" t="s">
        <v>29</v>
      </c>
      <c r="H22" s="70" t="s">
        <v>12</v>
      </c>
      <c r="I22" s="70" t="s">
        <v>14</v>
      </c>
      <c r="J22" s="68">
        <v>15.44</v>
      </c>
      <c r="K22" s="89">
        <f>0</f>
        <v>0</v>
      </c>
      <c r="L22" s="23">
        <f t="shared" si="6"/>
        <v>0</v>
      </c>
      <c r="M22" s="24" t="str">
        <f t="shared" si="0"/>
        <v>OK</v>
      </c>
      <c r="N22" s="46"/>
      <c r="O22" s="46"/>
      <c r="P22" s="52"/>
      <c r="Q22" s="52"/>
      <c r="R22" s="52"/>
      <c r="S22" s="52"/>
      <c r="T22" s="52"/>
      <c r="U22" s="52"/>
      <c r="V22" s="52"/>
      <c r="W22" s="52"/>
      <c r="X22" s="49"/>
      <c r="Y22" s="49"/>
      <c r="Z22" s="49"/>
      <c r="AA22" s="49"/>
      <c r="AB22" s="49"/>
      <c r="AC22" s="49"/>
      <c r="AD22" s="49"/>
      <c r="AE22" s="49"/>
    </row>
    <row r="23" spans="1:31" ht="30.1" customHeight="1" x14ac:dyDescent="0.25">
      <c r="A23" s="119"/>
      <c r="B23" s="114"/>
      <c r="C23" s="115"/>
      <c r="D23" s="84">
        <v>26</v>
      </c>
      <c r="E23" s="114"/>
      <c r="F23" s="69" t="s">
        <v>22</v>
      </c>
      <c r="G23" s="70" t="s">
        <v>30</v>
      </c>
      <c r="H23" s="70" t="s">
        <v>18</v>
      </c>
      <c r="I23" s="70" t="s">
        <v>14</v>
      </c>
      <c r="J23" s="68">
        <v>2650</v>
      </c>
      <c r="K23" s="89">
        <f>0</f>
        <v>0</v>
      </c>
      <c r="L23" s="23">
        <f t="shared" si="6"/>
        <v>0</v>
      </c>
      <c r="M23" s="24" t="str">
        <f t="shared" si="0"/>
        <v>OK</v>
      </c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49"/>
      <c r="Y23" s="49"/>
      <c r="Z23" s="49"/>
      <c r="AA23" s="49"/>
      <c r="AB23" s="49"/>
      <c r="AC23" s="49"/>
      <c r="AD23" s="49"/>
      <c r="AE23" s="49"/>
    </row>
    <row r="24" spans="1:31" s="7" customFormat="1" ht="30.1" customHeight="1" x14ac:dyDescent="0.25">
      <c r="A24" s="117" t="s">
        <v>26</v>
      </c>
      <c r="B24" s="114" t="s">
        <v>47</v>
      </c>
      <c r="C24" s="115">
        <v>14</v>
      </c>
      <c r="D24" s="84">
        <v>27</v>
      </c>
      <c r="E24" s="114" t="s">
        <v>15</v>
      </c>
      <c r="F24" s="69" t="s">
        <v>22</v>
      </c>
      <c r="G24" s="70" t="s">
        <v>29</v>
      </c>
      <c r="H24" s="70" t="s">
        <v>12</v>
      </c>
      <c r="I24" s="70" t="s">
        <v>14</v>
      </c>
      <c r="J24" s="68">
        <v>3.75</v>
      </c>
      <c r="K24" s="89">
        <f>0</f>
        <v>0</v>
      </c>
      <c r="L24" s="23">
        <f t="shared" si="6"/>
        <v>0</v>
      </c>
      <c r="M24" s="24" t="str">
        <f t="shared" si="0"/>
        <v>OK</v>
      </c>
      <c r="N24" s="51"/>
      <c r="O24" s="51"/>
      <c r="P24" s="51"/>
      <c r="Q24" s="50"/>
      <c r="R24" s="51"/>
      <c r="S24" s="50"/>
      <c r="T24" s="50"/>
      <c r="U24" s="48"/>
      <c r="V24" s="51"/>
      <c r="W24" s="34"/>
      <c r="X24" s="50"/>
      <c r="Y24" s="34"/>
      <c r="Z24" s="32"/>
      <c r="AA24" s="32"/>
      <c r="AB24" s="32"/>
      <c r="AC24" s="32"/>
      <c r="AD24" s="32"/>
      <c r="AE24" s="32"/>
    </row>
    <row r="25" spans="1:31" s="7" customFormat="1" ht="30.1" customHeight="1" x14ac:dyDescent="0.25">
      <c r="A25" s="118"/>
      <c r="B25" s="114"/>
      <c r="C25" s="115"/>
      <c r="D25" s="84">
        <v>28</v>
      </c>
      <c r="E25" s="114"/>
      <c r="F25" s="69" t="s">
        <v>22</v>
      </c>
      <c r="G25" s="70" t="s">
        <v>30</v>
      </c>
      <c r="H25" s="70" t="s">
        <v>18</v>
      </c>
      <c r="I25" s="70" t="s">
        <v>14</v>
      </c>
      <c r="J25" s="68">
        <v>115</v>
      </c>
      <c r="K25" s="89">
        <f>0</f>
        <v>0</v>
      </c>
      <c r="L25" s="23">
        <f t="shared" si="6"/>
        <v>0</v>
      </c>
      <c r="M25" s="24" t="str">
        <f t="shared" si="0"/>
        <v>OK</v>
      </c>
      <c r="N25" s="51"/>
      <c r="O25" s="51"/>
      <c r="P25" s="51"/>
      <c r="Q25" s="50"/>
      <c r="R25" s="51"/>
      <c r="S25" s="50"/>
      <c r="T25" s="50"/>
      <c r="U25" s="48"/>
      <c r="V25" s="51"/>
      <c r="W25" s="34"/>
      <c r="X25" s="50"/>
      <c r="Y25" s="34"/>
      <c r="Z25" s="32"/>
      <c r="AA25" s="32"/>
      <c r="AB25" s="32"/>
      <c r="AC25" s="32"/>
      <c r="AD25" s="32"/>
      <c r="AE25" s="32"/>
    </row>
    <row r="26" spans="1:31" s="7" customFormat="1" ht="30.1" customHeight="1" x14ac:dyDescent="0.25">
      <c r="A26" s="118"/>
      <c r="B26" s="114" t="s">
        <v>28</v>
      </c>
      <c r="C26" s="115">
        <v>15</v>
      </c>
      <c r="D26" s="84">
        <v>29</v>
      </c>
      <c r="E26" s="114" t="s">
        <v>16</v>
      </c>
      <c r="F26" s="69" t="s">
        <v>22</v>
      </c>
      <c r="G26" s="70" t="s">
        <v>29</v>
      </c>
      <c r="H26" s="70" t="s">
        <v>12</v>
      </c>
      <c r="I26" s="70" t="s">
        <v>14</v>
      </c>
      <c r="J26" s="68">
        <v>5.9</v>
      </c>
      <c r="K26" s="89">
        <f>0</f>
        <v>0</v>
      </c>
      <c r="L26" s="23">
        <f t="shared" si="6"/>
        <v>0</v>
      </c>
      <c r="M26" s="24" t="str">
        <f t="shared" si="0"/>
        <v>OK</v>
      </c>
      <c r="N26" s="51"/>
      <c r="O26" s="51"/>
      <c r="P26" s="50"/>
      <c r="Q26" s="50"/>
      <c r="R26" s="50"/>
      <c r="S26" s="50"/>
      <c r="T26" s="50"/>
      <c r="U26" s="48"/>
      <c r="V26" s="51"/>
      <c r="W26" s="34"/>
      <c r="X26" s="51"/>
      <c r="Y26" s="34"/>
      <c r="Z26" s="32"/>
      <c r="AA26" s="32"/>
      <c r="AB26" s="32"/>
      <c r="AC26" s="32"/>
      <c r="AD26" s="32"/>
      <c r="AE26" s="32"/>
    </row>
    <row r="27" spans="1:31" s="7" customFormat="1" ht="30.1" customHeight="1" x14ac:dyDescent="0.25">
      <c r="A27" s="118"/>
      <c r="B27" s="114"/>
      <c r="C27" s="115"/>
      <c r="D27" s="84">
        <v>30</v>
      </c>
      <c r="E27" s="114"/>
      <c r="F27" s="69" t="s">
        <v>22</v>
      </c>
      <c r="G27" s="70" t="s">
        <v>30</v>
      </c>
      <c r="H27" s="70" t="s">
        <v>18</v>
      </c>
      <c r="I27" s="70" t="s">
        <v>14</v>
      </c>
      <c r="J27" s="68">
        <v>600</v>
      </c>
      <c r="K27" s="89">
        <f>0</f>
        <v>0</v>
      </c>
      <c r="L27" s="23">
        <f t="shared" si="6"/>
        <v>0</v>
      </c>
      <c r="M27" s="24" t="str">
        <f t="shared" si="0"/>
        <v>OK</v>
      </c>
      <c r="N27" s="51"/>
      <c r="O27" s="51"/>
      <c r="P27" s="50"/>
      <c r="Q27" s="50"/>
      <c r="R27" s="50"/>
      <c r="S27" s="50"/>
      <c r="T27" s="50"/>
      <c r="U27" s="48"/>
      <c r="V27" s="51"/>
      <c r="W27" s="34"/>
      <c r="X27" s="51"/>
      <c r="Y27" s="34"/>
      <c r="Z27" s="32"/>
      <c r="AA27" s="32"/>
      <c r="AB27" s="32"/>
      <c r="AC27" s="32"/>
      <c r="AD27" s="32"/>
      <c r="AE27" s="32"/>
    </row>
    <row r="28" spans="1:31" s="7" customFormat="1" ht="30.1" customHeight="1" x14ac:dyDescent="0.25">
      <c r="A28" s="118"/>
      <c r="B28" s="114" t="s">
        <v>28</v>
      </c>
      <c r="C28" s="115">
        <v>16</v>
      </c>
      <c r="D28" s="84">
        <v>31</v>
      </c>
      <c r="E28" s="114" t="s">
        <v>17</v>
      </c>
      <c r="F28" s="69" t="s">
        <v>22</v>
      </c>
      <c r="G28" s="70" t="s">
        <v>29</v>
      </c>
      <c r="H28" s="70" t="s">
        <v>12</v>
      </c>
      <c r="I28" s="70" t="s">
        <v>14</v>
      </c>
      <c r="J28" s="68">
        <v>11.44</v>
      </c>
      <c r="K28" s="89">
        <f>0</f>
        <v>0</v>
      </c>
      <c r="L28" s="23">
        <f t="shared" si="6"/>
        <v>0</v>
      </c>
      <c r="M28" s="24" t="str">
        <f t="shared" si="0"/>
        <v>OK</v>
      </c>
      <c r="N28" s="51"/>
      <c r="O28" s="51"/>
      <c r="P28" s="50"/>
      <c r="Q28" s="51"/>
      <c r="R28" s="50"/>
      <c r="S28" s="51"/>
      <c r="T28" s="50"/>
      <c r="U28" s="48"/>
      <c r="V28" s="51"/>
      <c r="W28" s="34"/>
      <c r="X28" s="50"/>
      <c r="Y28" s="34"/>
      <c r="Z28" s="32"/>
      <c r="AA28" s="32"/>
      <c r="AB28" s="32"/>
      <c r="AC28" s="32"/>
      <c r="AD28" s="32"/>
      <c r="AE28" s="32"/>
    </row>
    <row r="29" spans="1:31" s="7" customFormat="1" ht="30.1" customHeight="1" x14ac:dyDescent="0.25">
      <c r="A29" s="118"/>
      <c r="B29" s="114"/>
      <c r="C29" s="115"/>
      <c r="D29" s="84">
        <v>32</v>
      </c>
      <c r="E29" s="114"/>
      <c r="F29" s="69" t="s">
        <v>22</v>
      </c>
      <c r="G29" s="70" t="s">
        <v>30</v>
      </c>
      <c r="H29" s="70" t="s">
        <v>18</v>
      </c>
      <c r="I29" s="70" t="s">
        <v>14</v>
      </c>
      <c r="J29" s="68">
        <v>800</v>
      </c>
      <c r="K29" s="89">
        <f>0</f>
        <v>0</v>
      </c>
      <c r="L29" s="23">
        <f t="shared" si="6"/>
        <v>0</v>
      </c>
      <c r="M29" s="24" t="str">
        <f t="shared" si="0"/>
        <v>OK</v>
      </c>
      <c r="N29" s="51"/>
      <c r="O29" s="51"/>
      <c r="P29" s="50"/>
      <c r="Q29" s="51"/>
      <c r="R29" s="50"/>
      <c r="S29" s="51"/>
      <c r="T29" s="50"/>
      <c r="U29" s="48"/>
      <c r="V29" s="51"/>
      <c r="W29" s="34"/>
      <c r="X29" s="50"/>
      <c r="Y29" s="34"/>
      <c r="Z29" s="32"/>
      <c r="AA29" s="32"/>
      <c r="AB29" s="32"/>
      <c r="AC29" s="32"/>
      <c r="AD29" s="32"/>
      <c r="AE29" s="32"/>
    </row>
    <row r="30" spans="1:31" ht="30.1" customHeight="1" x14ac:dyDescent="0.25">
      <c r="A30" s="118"/>
      <c r="B30" s="114" t="s">
        <v>48</v>
      </c>
      <c r="C30" s="115">
        <v>17</v>
      </c>
      <c r="D30" s="84">
        <v>33</v>
      </c>
      <c r="E30" s="114" t="s">
        <v>13</v>
      </c>
      <c r="F30" s="69" t="s">
        <v>22</v>
      </c>
      <c r="G30" s="70" t="s">
        <v>29</v>
      </c>
      <c r="H30" s="70" t="s">
        <v>12</v>
      </c>
      <c r="I30" s="70" t="s">
        <v>14</v>
      </c>
      <c r="J30" s="68">
        <v>10.25</v>
      </c>
      <c r="K30" s="89">
        <f>0</f>
        <v>0</v>
      </c>
      <c r="L30" s="23">
        <f t="shared" si="6"/>
        <v>0</v>
      </c>
      <c r="M30" s="24" t="str">
        <f t="shared" si="0"/>
        <v>OK</v>
      </c>
      <c r="N30" s="46"/>
      <c r="O30" s="46"/>
      <c r="P30" s="52"/>
      <c r="Q30" s="52"/>
      <c r="R30" s="52"/>
      <c r="S30" s="52"/>
      <c r="T30" s="52"/>
      <c r="U30" s="52"/>
      <c r="V30" s="52"/>
      <c r="W30" s="52"/>
      <c r="X30" s="49"/>
      <c r="Y30" s="49"/>
      <c r="Z30" s="49"/>
      <c r="AA30" s="49"/>
      <c r="AB30" s="49"/>
      <c r="AC30" s="49"/>
      <c r="AD30" s="49"/>
      <c r="AE30" s="49"/>
    </row>
    <row r="31" spans="1:31" ht="30.1" customHeight="1" x14ac:dyDescent="0.25">
      <c r="A31" s="119"/>
      <c r="B31" s="114"/>
      <c r="C31" s="115"/>
      <c r="D31" s="84">
        <v>34</v>
      </c>
      <c r="E31" s="114"/>
      <c r="F31" s="69" t="s">
        <v>22</v>
      </c>
      <c r="G31" s="70" t="s">
        <v>30</v>
      </c>
      <c r="H31" s="70" t="s">
        <v>18</v>
      </c>
      <c r="I31" s="70" t="s">
        <v>14</v>
      </c>
      <c r="J31" s="68">
        <v>750</v>
      </c>
      <c r="K31" s="89">
        <f>0</f>
        <v>0</v>
      </c>
      <c r="L31" s="23">
        <f t="shared" si="6"/>
        <v>0</v>
      </c>
      <c r="M31" s="24" t="str">
        <f t="shared" si="0"/>
        <v>OK</v>
      </c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49"/>
      <c r="Y31" s="49"/>
      <c r="Z31" s="49"/>
      <c r="AA31" s="49"/>
      <c r="AB31" s="49"/>
      <c r="AC31" s="49"/>
      <c r="AD31" s="49"/>
      <c r="AE31" s="49"/>
    </row>
    <row r="32" spans="1:31" ht="30.1" customHeight="1" x14ac:dyDescent="0.25">
      <c r="A32" s="117" t="s">
        <v>35</v>
      </c>
      <c r="B32" s="114" t="s">
        <v>49</v>
      </c>
      <c r="C32" s="115">
        <v>18</v>
      </c>
      <c r="D32" s="84">
        <v>35</v>
      </c>
      <c r="E32" s="114" t="s">
        <v>15</v>
      </c>
      <c r="F32" s="69" t="s">
        <v>22</v>
      </c>
      <c r="G32" s="70" t="s">
        <v>29</v>
      </c>
      <c r="H32" s="70" t="s">
        <v>12</v>
      </c>
      <c r="I32" s="70" t="s">
        <v>14</v>
      </c>
      <c r="J32" s="68">
        <v>9.19</v>
      </c>
      <c r="K32" s="89">
        <f>0</f>
        <v>0</v>
      </c>
      <c r="L32" s="23">
        <f t="shared" si="6"/>
        <v>0</v>
      </c>
      <c r="M32" s="24" t="str">
        <f t="shared" si="0"/>
        <v>OK</v>
      </c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49"/>
      <c r="Y32" s="49"/>
      <c r="Z32" s="49"/>
      <c r="AA32" s="49"/>
      <c r="AB32" s="49"/>
      <c r="AC32" s="49"/>
      <c r="AD32" s="49"/>
      <c r="AE32" s="49"/>
    </row>
    <row r="33" spans="1:31" ht="30.1" customHeight="1" x14ac:dyDescent="0.25">
      <c r="A33" s="118"/>
      <c r="B33" s="114"/>
      <c r="C33" s="115"/>
      <c r="D33" s="84">
        <v>36</v>
      </c>
      <c r="E33" s="114"/>
      <c r="F33" s="69" t="s">
        <v>22</v>
      </c>
      <c r="G33" s="70" t="s">
        <v>30</v>
      </c>
      <c r="H33" s="70" t="s">
        <v>18</v>
      </c>
      <c r="I33" s="70" t="s">
        <v>14</v>
      </c>
      <c r="J33" s="68">
        <v>1698.99</v>
      </c>
      <c r="K33" s="89">
        <f>0</f>
        <v>0</v>
      </c>
      <c r="L33" s="23">
        <f t="shared" si="6"/>
        <v>0</v>
      </c>
      <c r="M33" s="24" t="str">
        <f t="shared" si="0"/>
        <v>OK</v>
      </c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49"/>
      <c r="Y33" s="49"/>
      <c r="Z33" s="49"/>
      <c r="AA33" s="49"/>
      <c r="AB33" s="49"/>
      <c r="AC33" s="49"/>
      <c r="AD33" s="49"/>
      <c r="AE33" s="49"/>
    </row>
    <row r="34" spans="1:31" ht="30.1" customHeight="1" x14ac:dyDescent="0.25">
      <c r="A34" s="118"/>
      <c r="B34" s="114" t="s">
        <v>48</v>
      </c>
      <c r="C34" s="115">
        <v>19</v>
      </c>
      <c r="D34" s="84">
        <v>37</v>
      </c>
      <c r="E34" s="114" t="s">
        <v>17</v>
      </c>
      <c r="F34" s="69" t="s">
        <v>22</v>
      </c>
      <c r="G34" s="70" t="s">
        <v>29</v>
      </c>
      <c r="H34" s="70" t="s">
        <v>12</v>
      </c>
      <c r="I34" s="70" t="s">
        <v>14</v>
      </c>
      <c r="J34" s="68">
        <v>15.2</v>
      </c>
      <c r="K34" s="89">
        <f>0</f>
        <v>0</v>
      </c>
      <c r="L34" s="23">
        <f t="shared" si="6"/>
        <v>0</v>
      </c>
      <c r="M34" s="24" t="str">
        <f t="shared" si="0"/>
        <v>OK</v>
      </c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49"/>
      <c r="Y34" s="49"/>
      <c r="Z34" s="49"/>
      <c r="AA34" s="49"/>
      <c r="AB34" s="49"/>
      <c r="AC34" s="49"/>
      <c r="AD34" s="49"/>
      <c r="AE34" s="49"/>
    </row>
    <row r="35" spans="1:31" ht="30.1" customHeight="1" x14ac:dyDescent="0.25">
      <c r="A35" s="119"/>
      <c r="B35" s="114"/>
      <c r="C35" s="116"/>
      <c r="D35" s="84">
        <v>38</v>
      </c>
      <c r="E35" s="114"/>
      <c r="F35" s="69" t="s">
        <v>22</v>
      </c>
      <c r="G35" s="70" t="s">
        <v>30</v>
      </c>
      <c r="H35" s="70" t="s">
        <v>18</v>
      </c>
      <c r="I35" s="70" t="s">
        <v>14</v>
      </c>
      <c r="J35" s="68">
        <v>1000</v>
      </c>
      <c r="K35" s="89">
        <f>0</f>
        <v>0</v>
      </c>
      <c r="L35" s="23">
        <f t="shared" si="6"/>
        <v>0</v>
      </c>
      <c r="M35" s="24" t="str">
        <f t="shared" si="0"/>
        <v>OK</v>
      </c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49"/>
      <c r="Y35" s="49"/>
      <c r="Z35" s="49"/>
      <c r="AA35" s="49"/>
      <c r="AB35" s="49"/>
      <c r="AC35" s="49"/>
      <c r="AD35" s="49"/>
      <c r="AE35" s="49"/>
    </row>
    <row r="36" spans="1:31" ht="30.1" customHeight="1" x14ac:dyDescent="0.25">
      <c r="A36" s="117" t="s">
        <v>50</v>
      </c>
      <c r="B36" s="114" t="s">
        <v>51</v>
      </c>
      <c r="C36" s="115">
        <v>20</v>
      </c>
      <c r="D36" s="84">
        <v>39</v>
      </c>
      <c r="E36" s="114" t="s">
        <v>15</v>
      </c>
      <c r="F36" s="69" t="s">
        <v>22</v>
      </c>
      <c r="G36" s="70" t="s">
        <v>29</v>
      </c>
      <c r="H36" s="70" t="s">
        <v>12</v>
      </c>
      <c r="I36" s="70" t="s">
        <v>14</v>
      </c>
      <c r="J36" s="68">
        <v>9.16</v>
      </c>
      <c r="K36" s="89">
        <f>0</f>
        <v>0</v>
      </c>
      <c r="L36" s="23">
        <f t="shared" si="6"/>
        <v>0</v>
      </c>
      <c r="M36" s="24" t="str">
        <f t="shared" si="0"/>
        <v>OK</v>
      </c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49"/>
      <c r="Y36" s="49"/>
      <c r="Z36" s="49"/>
      <c r="AA36" s="49"/>
      <c r="AB36" s="49"/>
      <c r="AC36" s="49"/>
      <c r="AD36" s="49"/>
      <c r="AE36" s="49"/>
    </row>
    <row r="37" spans="1:31" ht="30.1" customHeight="1" x14ac:dyDescent="0.25">
      <c r="A37" s="118"/>
      <c r="B37" s="114"/>
      <c r="C37" s="116"/>
      <c r="D37" s="84">
        <v>40</v>
      </c>
      <c r="E37" s="114"/>
      <c r="F37" s="69" t="s">
        <v>22</v>
      </c>
      <c r="G37" s="70" t="s">
        <v>30</v>
      </c>
      <c r="H37" s="70" t="s">
        <v>18</v>
      </c>
      <c r="I37" s="70" t="s">
        <v>14</v>
      </c>
      <c r="J37" s="68">
        <v>1700</v>
      </c>
      <c r="K37" s="89">
        <f>0</f>
        <v>0</v>
      </c>
      <c r="L37" s="23">
        <f t="shared" si="6"/>
        <v>0</v>
      </c>
      <c r="M37" s="24" t="str">
        <f t="shared" si="0"/>
        <v>OK</v>
      </c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49"/>
      <c r="Y37" s="49"/>
      <c r="Z37" s="49"/>
      <c r="AA37" s="49"/>
      <c r="AB37" s="49"/>
      <c r="AC37" s="49"/>
      <c r="AD37" s="49"/>
      <c r="AE37" s="49"/>
    </row>
    <row r="38" spans="1:31" ht="30.1" customHeight="1" x14ac:dyDescent="0.25">
      <c r="A38" s="118"/>
      <c r="B38" s="114" t="s">
        <v>51</v>
      </c>
      <c r="C38" s="115">
        <v>21</v>
      </c>
      <c r="D38" s="84">
        <v>41</v>
      </c>
      <c r="E38" s="114" t="s">
        <v>16</v>
      </c>
      <c r="F38" s="69" t="s">
        <v>22</v>
      </c>
      <c r="G38" s="70" t="s">
        <v>29</v>
      </c>
      <c r="H38" s="70" t="s">
        <v>12</v>
      </c>
      <c r="I38" s="70" t="s">
        <v>14</v>
      </c>
      <c r="J38" s="68">
        <v>13.05</v>
      </c>
      <c r="K38" s="89">
        <f>0</f>
        <v>0</v>
      </c>
      <c r="L38" s="23">
        <f t="shared" si="6"/>
        <v>0</v>
      </c>
      <c r="M38" s="24" t="str">
        <f t="shared" si="0"/>
        <v>OK</v>
      </c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49"/>
      <c r="Y38" s="49"/>
      <c r="Z38" s="49"/>
      <c r="AA38" s="49"/>
      <c r="AB38" s="49"/>
      <c r="AC38" s="49"/>
      <c r="AD38" s="49"/>
      <c r="AE38" s="49"/>
    </row>
    <row r="39" spans="1:31" ht="30.1" customHeight="1" x14ac:dyDescent="0.25">
      <c r="A39" s="118"/>
      <c r="B39" s="114"/>
      <c r="C39" s="116"/>
      <c r="D39" s="84">
        <v>42</v>
      </c>
      <c r="E39" s="114"/>
      <c r="F39" s="69" t="s">
        <v>22</v>
      </c>
      <c r="G39" s="70" t="s">
        <v>30</v>
      </c>
      <c r="H39" s="70" t="s">
        <v>18</v>
      </c>
      <c r="I39" s="70" t="s">
        <v>14</v>
      </c>
      <c r="J39" s="68">
        <v>2100</v>
      </c>
      <c r="K39" s="89">
        <f>0</f>
        <v>0</v>
      </c>
      <c r="L39" s="23">
        <f t="shared" si="6"/>
        <v>0</v>
      </c>
      <c r="M39" s="24" t="str">
        <f t="shared" si="0"/>
        <v>OK</v>
      </c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49"/>
      <c r="Y39" s="49"/>
      <c r="Z39" s="49"/>
      <c r="AA39" s="49"/>
      <c r="AB39" s="49"/>
      <c r="AC39" s="49"/>
      <c r="AD39" s="49"/>
      <c r="AE39" s="49"/>
    </row>
    <row r="40" spans="1:31" ht="30.1" customHeight="1" x14ac:dyDescent="0.25">
      <c r="A40" s="118"/>
      <c r="B40" s="114" t="s">
        <v>28</v>
      </c>
      <c r="C40" s="115">
        <v>22</v>
      </c>
      <c r="D40" s="84">
        <v>43</v>
      </c>
      <c r="E40" s="114" t="s">
        <v>17</v>
      </c>
      <c r="F40" s="69" t="s">
        <v>22</v>
      </c>
      <c r="G40" s="70" t="s">
        <v>29</v>
      </c>
      <c r="H40" s="70" t="s">
        <v>12</v>
      </c>
      <c r="I40" s="70" t="s">
        <v>14</v>
      </c>
      <c r="J40" s="68">
        <v>17.420000000000002</v>
      </c>
      <c r="K40" s="89">
        <f>0</f>
        <v>0</v>
      </c>
      <c r="L40" s="23">
        <f t="shared" si="6"/>
        <v>0</v>
      </c>
      <c r="M40" s="24" t="str">
        <f t="shared" si="0"/>
        <v>OK</v>
      </c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49"/>
      <c r="Y40" s="49"/>
      <c r="Z40" s="49"/>
      <c r="AA40" s="49"/>
      <c r="AB40" s="49"/>
      <c r="AC40" s="49"/>
      <c r="AD40" s="49"/>
      <c r="AE40" s="49"/>
    </row>
    <row r="41" spans="1:31" ht="30.1" customHeight="1" x14ac:dyDescent="0.25">
      <c r="A41" s="118"/>
      <c r="B41" s="114"/>
      <c r="C41" s="116"/>
      <c r="D41" s="84">
        <v>44</v>
      </c>
      <c r="E41" s="114"/>
      <c r="F41" s="69" t="s">
        <v>22</v>
      </c>
      <c r="G41" s="70" t="s">
        <v>30</v>
      </c>
      <c r="H41" s="70" t="s">
        <v>18</v>
      </c>
      <c r="I41" s="70" t="s">
        <v>14</v>
      </c>
      <c r="J41" s="68">
        <v>1500</v>
      </c>
      <c r="K41" s="89">
        <f>0</f>
        <v>0</v>
      </c>
      <c r="L41" s="23">
        <f t="shared" si="6"/>
        <v>0</v>
      </c>
      <c r="M41" s="24" t="str">
        <f t="shared" si="0"/>
        <v>OK</v>
      </c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49"/>
      <c r="Y41" s="49"/>
      <c r="Z41" s="49"/>
      <c r="AA41" s="49"/>
      <c r="AB41" s="49"/>
      <c r="AC41" s="49"/>
      <c r="AD41" s="49"/>
      <c r="AE41" s="49"/>
    </row>
    <row r="42" spans="1:31" s="7" customFormat="1" ht="30.1" customHeight="1" x14ac:dyDescent="0.25">
      <c r="A42" s="118"/>
      <c r="B42" s="114" t="s">
        <v>52</v>
      </c>
      <c r="C42" s="115">
        <v>23</v>
      </c>
      <c r="D42" s="84">
        <v>45</v>
      </c>
      <c r="E42" s="114" t="s">
        <v>13</v>
      </c>
      <c r="F42" s="69" t="s">
        <v>22</v>
      </c>
      <c r="G42" s="70" t="s">
        <v>29</v>
      </c>
      <c r="H42" s="70" t="s">
        <v>12</v>
      </c>
      <c r="I42" s="70" t="s">
        <v>14</v>
      </c>
      <c r="J42" s="68">
        <v>16.2</v>
      </c>
      <c r="K42" s="89">
        <f>0</f>
        <v>0</v>
      </c>
      <c r="L42" s="23">
        <f t="shared" si="5"/>
        <v>0</v>
      </c>
      <c r="M42" s="24" t="str">
        <f t="shared" si="0"/>
        <v>OK</v>
      </c>
      <c r="N42" s="51"/>
      <c r="O42" s="51"/>
      <c r="P42" s="51"/>
      <c r="Q42" s="50"/>
      <c r="R42" s="51"/>
      <c r="S42" s="50"/>
      <c r="T42" s="50"/>
      <c r="U42" s="48"/>
      <c r="V42" s="51"/>
      <c r="W42" s="34"/>
      <c r="X42" s="50"/>
      <c r="Y42" s="34"/>
      <c r="Z42" s="32"/>
      <c r="AA42" s="32"/>
      <c r="AB42" s="32"/>
      <c r="AC42" s="32"/>
      <c r="AD42" s="32"/>
      <c r="AE42" s="32"/>
    </row>
    <row r="43" spans="1:31" s="7" customFormat="1" ht="30.1" customHeight="1" x14ac:dyDescent="0.25">
      <c r="A43" s="118"/>
      <c r="B43" s="114"/>
      <c r="C43" s="116"/>
      <c r="D43" s="84">
        <v>46</v>
      </c>
      <c r="E43" s="114"/>
      <c r="F43" s="69" t="s">
        <v>22</v>
      </c>
      <c r="G43" s="70" t="s">
        <v>30</v>
      </c>
      <c r="H43" s="70" t="s">
        <v>18</v>
      </c>
      <c r="I43" s="70" t="s">
        <v>14</v>
      </c>
      <c r="J43" s="68">
        <v>2648</v>
      </c>
      <c r="K43" s="89">
        <f>0</f>
        <v>0</v>
      </c>
      <c r="L43" s="23">
        <f t="shared" si="5"/>
        <v>0</v>
      </c>
      <c r="M43" s="24" t="str">
        <f t="shared" si="0"/>
        <v>OK</v>
      </c>
      <c r="N43" s="51"/>
      <c r="O43" s="51"/>
      <c r="P43" s="51"/>
      <c r="Q43" s="50"/>
      <c r="R43" s="51"/>
      <c r="S43" s="50"/>
      <c r="T43" s="50"/>
      <c r="U43" s="48"/>
      <c r="V43" s="51"/>
      <c r="W43" s="34"/>
      <c r="X43" s="50"/>
      <c r="Y43" s="34"/>
      <c r="Z43" s="32"/>
      <c r="AA43" s="32"/>
      <c r="AB43" s="32"/>
      <c r="AC43" s="32"/>
      <c r="AD43" s="32"/>
      <c r="AE43" s="32"/>
    </row>
    <row r="44" spans="1:31" s="7" customFormat="1" ht="30.1" customHeight="1" x14ac:dyDescent="0.25">
      <c r="A44" s="118"/>
      <c r="B44" s="114" t="s">
        <v>53</v>
      </c>
      <c r="C44" s="115">
        <v>24</v>
      </c>
      <c r="D44" s="84">
        <v>47</v>
      </c>
      <c r="E44" s="114" t="s">
        <v>54</v>
      </c>
      <c r="F44" s="69" t="s">
        <v>22</v>
      </c>
      <c r="G44" s="70" t="s">
        <v>29</v>
      </c>
      <c r="H44" s="70" t="s">
        <v>12</v>
      </c>
      <c r="I44" s="70" t="s">
        <v>14</v>
      </c>
      <c r="J44" s="68">
        <v>17.09</v>
      </c>
      <c r="K44" s="89">
        <f>0</f>
        <v>0</v>
      </c>
      <c r="L44" s="23">
        <f t="shared" si="5"/>
        <v>0</v>
      </c>
      <c r="M44" s="24" t="str">
        <f t="shared" si="0"/>
        <v>OK</v>
      </c>
      <c r="N44" s="51"/>
      <c r="O44" s="51"/>
      <c r="P44" s="50"/>
      <c r="Q44" s="50"/>
      <c r="R44" s="50"/>
      <c r="S44" s="50"/>
      <c r="T44" s="50"/>
      <c r="U44" s="48"/>
      <c r="V44" s="51"/>
      <c r="W44" s="34"/>
      <c r="X44" s="51"/>
      <c r="Y44" s="34"/>
      <c r="Z44" s="32"/>
      <c r="AA44" s="32"/>
      <c r="AB44" s="32"/>
      <c r="AC44" s="32"/>
      <c r="AD44" s="32"/>
      <c r="AE44" s="32"/>
    </row>
    <row r="45" spans="1:31" s="7" customFormat="1" ht="30.1" customHeight="1" x14ac:dyDescent="0.25">
      <c r="A45" s="118"/>
      <c r="B45" s="114"/>
      <c r="C45" s="116"/>
      <c r="D45" s="84">
        <v>48</v>
      </c>
      <c r="E45" s="114"/>
      <c r="F45" s="69" t="s">
        <v>22</v>
      </c>
      <c r="G45" s="70" t="s">
        <v>30</v>
      </c>
      <c r="H45" s="70" t="s">
        <v>18</v>
      </c>
      <c r="I45" s="70" t="s">
        <v>14</v>
      </c>
      <c r="J45" s="68">
        <v>2674</v>
      </c>
      <c r="K45" s="89">
        <f>0</f>
        <v>0</v>
      </c>
      <c r="L45" s="23">
        <f t="shared" si="5"/>
        <v>0</v>
      </c>
      <c r="M45" s="24" t="str">
        <f t="shared" si="0"/>
        <v>OK</v>
      </c>
      <c r="N45" s="51"/>
      <c r="O45" s="51"/>
      <c r="P45" s="50"/>
      <c r="Q45" s="50"/>
      <c r="R45" s="50"/>
      <c r="S45" s="50"/>
      <c r="T45" s="50"/>
      <c r="U45" s="48"/>
      <c r="V45" s="51"/>
      <c r="W45" s="34"/>
      <c r="X45" s="51"/>
      <c r="Y45" s="34"/>
      <c r="Z45" s="32"/>
      <c r="AA45" s="32"/>
      <c r="AB45" s="32"/>
      <c r="AC45" s="32"/>
      <c r="AD45" s="32"/>
      <c r="AE45" s="32"/>
    </row>
    <row r="46" spans="1:31" s="7" customFormat="1" ht="30.1" customHeight="1" x14ac:dyDescent="0.25">
      <c r="A46" s="118"/>
      <c r="B46" s="114" t="s">
        <v>52</v>
      </c>
      <c r="C46" s="115">
        <v>25</v>
      </c>
      <c r="D46" s="84">
        <v>49</v>
      </c>
      <c r="E46" s="114" t="s">
        <v>23</v>
      </c>
      <c r="F46" s="69" t="s">
        <v>22</v>
      </c>
      <c r="G46" s="70" t="s">
        <v>29</v>
      </c>
      <c r="H46" s="70" t="s">
        <v>12</v>
      </c>
      <c r="I46" s="70" t="s">
        <v>14</v>
      </c>
      <c r="J46" s="68">
        <v>6.93</v>
      </c>
      <c r="K46" s="89">
        <f>0</f>
        <v>0</v>
      </c>
      <c r="L46" s="23">
        <f t="shared" si="5"/>
        <v>0</v>
      </c>
      <c r="M46" s="24" t="str">
        <f t="shared" si="0"/>
        <v>OK</v>
      </c>
      <c r="N46" s="51"/>
      <c r="O46" s="51"/>
      <c r="P46" s="50"/>
      <c r="Q46" s="51"/>
      <c r="R46" s="50"/>
      <c r="S46" s="51"/>
      <c r="T46" s="50"/>
      <c r="U46" s="48"/>
      <c r="V46" s="51"/>
      <c r="W46" s="34"/>
      <c r="X46" s="50"/>
      <c r="Y46" s="34"/>
      <c r="Z46" s="32"/>
      <c r="AA46" s="32"/>
      <c r="AB46" s="32"/>
      <c r="AC46" s="32"/>
      <c r="AD46" s="32"/>
      <c r="AE46" s="32"/>
    </row>
    <row r="47" spans="1:31" s="7" customFormat="1" ht="30.1" customHeight="1" x14ac:dyDescent="0.25">
      <c r="A47" s="119"/>
      <c r="B47" s="114"/>
      <c r="C47" s="116"/>
      <c r="D47" s="84">
        <v>50</v>
      </c>
      <c r="E47" s="114"/>
      <c r="F47" s="69" t="s">
        <v>22</v>
      </c>
      <c r="G47" s="70" t="s">
        <v>30</v>
      </c>
      <c r="H47" s="70" t="s">
        <v>18</v>
      </c>
      <c r="I47" s="70" t="s">
        <v>14</v>
      </c>
      <c r="J47" s="68">
        <v>1364</v>
      </c>
      <c r="K47" s="89">
        <f>0</f>
        <v>0</v>
      </c>
      <c r="L47" s="23">
        <f t="shared" si="5"/>
        <v>0</v>
      </c>
      <c r="M47" s="24" t="str">
        <f t="shared" si="0"/>
        <v>OK</v>
      </c>
      <c r="N47" s="51"/>
      <c r="O47" s="51"/>
      <c r="P47" s="50"/>
      <c r="Q47" s="51"/>
      <c r="R47" s="50"/>
      <c r="S47" s="51"/>
      <c r="T47" s="50"/>
      <c r="U47" s="48"/>
      <c r="V47" s="51"/>
      <c r="W47" s="34"/>
      <c r="X47" s="50"/>
      <c r="Y47" s="34"/>
      <c r="Z47" s="32"/>
      <c r="AA47" s="32"/>
      <c r="AB47" s="32"/>
      <c r="AC47" s="32"/>
      <c r="AD47" s="32"/>
      <c r="AE47" s="32"/>
    </row>
    <row r="48" spans="1:31" s="7" customFormat="1" ht="30.1" customHeight="1" x14ac:dyDescent="0.25">
      <c r="A48" s="117" t="s">
        <v>55</v>
      </c>
      <c r="B48" s="114" t="s">
        <v>49</v>
      </c>
      <c r="C48" s="115">
        <v>26</v>
      </c>
      <c r="D48" s="84">
        <v>51</v>
      </c>
      <c r="E48" s="114" t="s">
        <v>15</v>
      </c>
      <c r="F48" s="69" t="s">
        <v>22</v>
      </c>
      <c r="G48" s="70" t="s">
        <v>29</v>
      </c>
      <c r="H48" s="70" t="s">
        <v>12</v>
      </c>
      <c r="I48" s="70" t="s">
        <v>14</v>
      </c>
      <c r="J48" s="68">
        <v>8.8699999999999992</v>
      </c>
      <c r="K48" s="89">
        <f>0</f>
        <v>0</v>
      </c>
      <c r="L48" s="23">
        <f t="shared" si="5"/>
        <v>0</v>
      </c>
      <c r="M48" s="24" t="str">
        <f t="shared" si="0"/>
        <v>OK</v>
      </c>
      <c r="N48" s="51"/>
      <c r="O48" s="51"/>
      <c r="P48" s="50"/>
      <c r="Q48" s="51"/>
      <c r="R48" s="50"/>
      <c r="S48" s="51"/>
      <c r="T48" s="50"/>
      <c r="U48" s="48"/>
      <c r="V48" s="51"/>
      <c r="W48" s="34"/>
      <c r="X48" s="50"/>
      <c r="Y48" s="34"/>
      <c r="Z48" s="32"/>
      <c r="AA48" s="32"/>
      <c r="AB48" s="32"/>
      <c r="AC48" s="32"/>
      <c r="AD48" s="32"/>
      <c r="AE48" s="32"/>
    </row>
    <row r="49" spans="1:31" s="7" customFormat="1" ht="30.1" customHeight="1" x14ac:dyDescent="0.25">
      <c r="A49" s="118"/>
      <c r="B49" s="114"/>
      <c r="C49" s="116"/>
      <c r="D49" s="84">
        <v>52</v>
      </c>
      <c r="E49" s="114"/>
      <c r="F49" s="69" t="s">
        <v>22</v>
      </c>
      <c r="G49" s="70" t="s">
        <v>30</v>
      </c>
      <c r="H49" s="70" t="s">
        <v>18</v>
      </c>
      <c r="I49" s="70" t="s">
        <v>14</v>
      </c>
      <c r="J49" s="68">
        <v>1638.99</v>
      </c>
      <c r="K49" s="89">
        <f>0</f>
        <v>0</v>
      </c>
      <c r="L49" s="23">
        <f t="shared" si="5"/>
        <v>0</v>
      </c>
      <c r="M49" s="24" t="str">
        <f t="shared" si="0"/>
        <v>OK</v>
      </c>
      <c r="N49" s="51"/>
      <c r="O49" s="51"/>
      <c r="P49" s="50"/>
      <c r="Q49" s="51"/>
      <c r="R49" s="50"/>
      <c r="S49" s="51"/>
      <c r="T49" s="50"/>
      <c r="U49" s="48"/>
      <c r="V49" s="51"/>
      <c r="W49" s="34"/>
      <c r="X49" s="50"/>
      <c r="Y49" s="34"/>
      <c r="Z49" s="32"/>
      <c r="AA49" s="32"/>
      <c r="AB49" s="32"/>
      <c r="AC49" s="32"/>
      <c r="AD49" s="32"/>
      <c r="AE49" s="32"/>
    </row>
    <row r="50" spans="1:31" ht="30.1" customHeight="1" x14ac:dyDescent="0.25">
      <c r="A50" s="118"/>
      <c r="B50" s="114" t="s">
        <v>45</v>
      </c>
      <c r="C50" s="115">
        <v>27</v>
      </c>
      <c r="D50" s="84">
        <v>53</v>
      </c>
      <c r="E50" s="114" t="s">
        <v>16</v>
      </c>
      <c r="F50" s="69" t="s">
        <v>22</v>
      </c>
      <c r="G50" s="70" t="s">
        <v>29</v>
      </c>
      <c r="H50" s="70" t="s">
        <v>12</v>
      </c>
      <c r="I50" s="70" t="s">
        <v>14</v>
      </c>
      <c r="J50" s="68">
        <v>13.18</v>
      </c>
      <c r="K50" s="89">
        <f>0</f>
        <v>0</v>
      </c>
      <c r="L50" s="23">
        <f t="shared" si="5"/>
        <v>0</v>
      </c>
      <c r="M50" s="24" t="str">
        <f t="shared" si="0"/>
        <v>OK</v>
      </c>
      <c r="N50" s="46"/>
      <c r="O50" s="46"/>
      <c r="P50" s="52"/>
      <c r="Q50" s="52"/>
      <c r="R50" s="52"/>
      <c r="S50" s="52"/>
      <c r="T50" s="52"/>
      <c r="U50" s="52"/>
      <c r="V50" s="52"/>
      <c r="W50" s="52"/>
      <c r="X50" s="49"/>
      <c r="Y50" s="49"/>
      <c r="Z50" s="49"/>
      <c r="AA50" s="49"/>
      <c r="AB50" s="49"/>
      <c r="AC50" s="49"/>
      <c r="AD50" s="49"/>
      <c r="AE50" s="49"/>
    </row>
    <row r="51" spans="1:31" ht="30.1" customHeight="1" x14ac:dyDescent="0.25">
      <c r="A51" s="118"/>
      <c r="B51" s="114"/>
      <c r="C51" s="116"/>
      <c r="D51" s="84">
        <v>54</v>
      </c>
      <c r="E51" s="114"/>
      <c r="F51" s="69" t="s">
        <v>22</v>
      </c>
      <c r="G51" s="70" t="s">
        <v>30</v>
      </c>
      <c r="H51" s="70" t="s">
        <v>18</v>
      </c>
      <c r="I51" s="70" t="s">
        <v>14</v>
      </c>
      <c r="J51" s="68">
        <v>2026.99</v>
      </c>
      <c r="K51" s="89">
        <f>0</f>
        <v>0</v>
      </c>
      <c r="L51" s="23">
        <f t="shared" si="5"/>
        <v>0</v>
      </c>
      <c r="M51" s="24" t="str">
        <f t="shared" si="0"/>
        <v>OK</v>
      </c>
      <c r="N51" s="46"/>
      <c r="O51" s="46"/>
      <c r="P51" s="52"/>
      <c r="Q51" s="52"/>
      <c r="R51" s="52"/>
      <c r="S51" s="52"/>
      <c r="T51" s="52"/>
      <c r="U51" s="52"/>
      <c r="V51" s="52"/>
      <c r="W51" s="52"/>
      <c r="X51" s="49"/>
      <c r="Y51" s="49"/>
      <c r="Z51" s="49"/>
      <c r="AA51" s="49"/>
      <c r="AB51" s="49"/>
      <c r="AC51" s="49"/>
      <c r="AD51" s="49"/>
      <c r="AE51" s="49"/>
    </row>
    <row r="52" spans="1:31" ht="30.1" customHeight="1" x14ac:dyDescent="0.25">
      <c r="A52" s="118"/>
      <c r="B52" s="114" t="s">
        <v>45</v>
      </c>
      <c r="C52" s="115">
        <v>28</v>
      </c>
      <c r="D52" s="84">
        <v>55</v>
      </c>
      <c r="E52" s="114" t="s">
        <v>17</v>
      </c>
      <c r="F52" s="69" t="s">
        <v>22</v>
      </c>
      <c r="G52" s="70" t="s">
        <v>29</v>
      </c>
      <c r="H52" s="70" t="s">
        <v>12</v>
      </c>
      <c r="I52" s="70" t="s">
        <v>14</v>
      </c>
      <c r="J52" s="68">
        <v>18.78</v>
      </c>
      <c r="K52" s="89">
        <f>0</f>
        <v>0</v>
      </c>
      <c r="L52" s="23">
        <f t="shared" si="5"/>
        <v>0</v>
      </c>
      <c r="M52" s="24" t="str">
        <f t="shared" si="0"/>
        <v>OK</v>
      </c>
      <c r="N52" s="46"/>
      <c r="O52" s="46"/>
      <c r="P52" s="52"/>
      <c r="Q52" s="52"/>
      <c r="R52" s="52"/>
      <c r="S52" s="52"/>
      <c r="T52" s="52"/>
      <c r="U52" s="52"/>
      <c r="V52" s="52"/>
      <c r="W52" s="52"/>
      <c r="X52" s="49"/>
      <c r="Y52" s="49"/>
      <c r="Z52" s="49"/>
      <c r="AA52" s="49"/>
      <c r="AB52" s="49"/>
      <c r="AC52" s="49"/>
      <c r="AD52" s="49"/>
      <c r="AE52" s="49"/>
    </row>
    <row r="53" spans="1:31" ht="30.1" customHeight="1" x14ac:dyDescent="0.25">
      <c r="A53" s="118"/>
      <c r="B53" s="114"/>
      <c r="C53" s="116"/>
      <c r="D53" s="84">
        <v>56</v>
      </c>
      <c r="E53" s="114"/>
      <c r="F53" s="69" t="s">
        <v>22</v>
      </c>
      <c r="G53" s="70" t="s">
        <v>30</v>
      </c>
      <c r="H53" s="70" t="s">
        <v>18</v>
      </c>
      <c r="I53" s="70" t="s">
        <v>14</v>
      </c>
      <c r="J53" s="68">
        <v>2865.99</v>
      </c>
      <c r="K53" s="89">
        <f>0</f>
        <v>0</v>
      </c>
      <c r="L53" s="23">
        <f t="shared" si="5"/>
        <v>0</v>
      </c>
      <c r="M53" s="24" t="str">
        <f t="shared" si="0"/>
        <v>OK</v>
      </c>
      <c r="N53" s="46"/>
      <c r="O53" s="46"/>
      <c r="P53" s="52"/>
      <c r="Q53" s="52"/>
      <c r="R53" s="52"/>
      <c r="S53" s="52"/>
      <c r="T53" s="52"/>
      <c r="U53" s="52"/>
      <c r="V53" s="52"/>
      <c r="W53" s="52"/>
      <c r="X53" s="49"/>
      <c r="Y53" s="49"/>
      <c r="Z53" s="49"/>
      <c r="AA53" s="49"/>
      <c r="AB53" s="49"/>
      <c r="AC53" s="49"/>
      <c r="AD53" s="49"/>
      <c r="AE53" s="49"/>
    </row>
    <row r="54" spans="1:31" ht="30.1" customHeight="1" x14ac:dyDescent="0.25">
      <c r="A54" s="118"/>
      <c r="B54" s="114" t="s">
        <v>53</v>
      </c>
      <c r="C54" s="115">
        <v>29</v>
      </c>
      <c r="D54" s="84">
        <v>57</v>
      </c>
      <c r="E54" s="114" t="s">
        <v>13</v>
      </c>
      <c r="F54" s="69" t="s">
        <v>22</v>
      </c>
      <c r="G54" s="70" t="s">
        <v>29</v>
      </c>
      <c r="H54" s="70" t="s">
        <v>12</v>
      </c>
      <c r="I54" s="70" t="s">
        <v>14</v>
      </c>
      <c r="J54" s="68">
        <v>16.2</v>
      </c>
      <c r="K54" s="89">
        <f>0</f>
        <v>0</v>
      </c>
      <c r="L54" s="23">
        <f t="shared" si="5"/>
        <v>0</v>
      </c>
      <c r="M54" s="24" t="str">
        <f t="shared" si="0"/>
        <v>OK</v>
      </c>
      <c r="N54" s="46"/>
      <c r="O54" s="46"/>
      <c r="P54" s="52"/>
      <c r="Q54" s="52"/>
      <c r="R54" s="52"/>
      <c r="S54" s="52"/>
      <c r="T54" s="52"/>
      <c r="U54" s="52"/>
      <c r="V54" s="52"/>
      <c r="W54" s="52"/>
      <c r="X54" s="49"/>
      <c r="Y54" s="49"/>
      <c r="Z54" s="49"/>
      <c r="AA54" s="49"/>
      <c r="AB54" s="49"/>
      <c r="AC54" s="49"/>
      <c r="AD54" s="49"/>
      <c r="AE54" s="49"/>
    </row>
    <row r="55" spans="1:31" ht="30.1" customHeight="1" x14ac:dyDescent="0.25">
      <c r="A55" s="118"/>
      <c r="B55" s="114"/>
      <c r="C55" s="116"/>
      <c r="D55" s="84">
        <v>58</v>
      </c>
      <c r="E55" s="114"/>
      <c r="F55" s="69" t="s">
        <v>22</v>
      </c>
      <c r="G55" s="70" t="s">
        <v>30</v>
      </c>
      <c r="H55" s="70" t="s">
        <v>18</v>
      </c>
      <c r="I55" s="70" t="s">
        <v>14</v>
      </c>
      <c r="J55" s="68">
        <v>2648</v>
      </c>
      <c r="K55" s="89">
        <f>0</f>
        <v>0</v>
      </c>
      <c r="L55" s="23">
        <f t="shared" si="5"/>
        <v>0</v>
      </c>
      <c r="M55" s="24" t="str">
        <f t="shared" si="0"/>
        <v>OK</v>
      </c>
      <c r="N55" s="46"/>
      <c r="O55" s="46"/>
      <c r="P55" s="52"/>
      <c r="Q55" s="52"/>
      <c r="R55" s="52"/>
      <c r="S55" s="52"/>
      <c r="T55" s="52"/>
      <c r="U55" s="52"/>
      <c r="V55" s="52"/>
      <c r="W55" s="52"/>
      <c r="X55" s="49"/>
      <c r="Y55" s="49"/>
      <c r="Z55" s="49"/>
      <c r="AA55" s="49"/>
      <c r="AB55" s="49"/>
      <c r="AC55" s="49"/>
      <c r="AD55" s="49"/>
      <c r="AE55" s="49"/>
    </row>
    <row r="56" spans="1:31" ht="30.1" customHeight="1" x14ac:dyDescent="0.25">
      <c r="A56" s="118"/>
      <c r="B56" s="114" t="s">
        <v>52</v>
      </c>
      <c r="C56" s="115">
        <v>31</v>
      </c>
      <c r="D56" s="84">
        <v>61</v>
      </c>
      <c r="E56" s="114" t="s">
        <v>23</v>
      </c>
      <c r="F56" s="69" t="s">
        <v>22</v>
      </c>
      <c r="G56" s="70" t="s">
        <v>29</v>
      </c>
      <c r="H56" s="70" t="s">
        <v>12</v>
      </c>
      <c r="I56" s="70" t="s">
        <v>14</v>
      </c>
      <c r="J56" s="68">
        <v>6.93</v>
      </c>
      <c r="K56" s="89">
        <f>0</f>
        <v>0</v>
      </c>
      <c r="L56" s="23">
        <f t="shared" si="5"/>
        <v>0</v>
      </c>
      <c r="M56" s="24" t="str">
        <f t="shared" si="0"/>
        <v>OK</v>
      </c>
      <c r="N56" s="46"/>
      <c r="O56" s="46"/>
      <c r="P56" s="52"/>
      <c r="Q56" s="52"/>
      <c r="R56" s="52"/>
      <c r="S56" s="52"/>
      <c r="T56" s="52"/>
      <c r="U56" s="52"/>
      <c r="V56" s="52"/>
      <c r="W56" s="52"/>
      <c r="X56" s="49"/>
      <c r="Y56" s="49"/>
      <c r="Z56" s="49"/>
      <c r="AA56" s="49"/>
      <c r="AB56" s="49"/>
      <c r="AC56" s="49"/>
      <c r="AD56" s="49"/>
      <c r="AE56" s="49"/>
    </row>
    <row r="57" spans="1:31" ht="30.1" customHeight="1" x14ac:dyDescent="0.25">
      <c r="A57" s="119"/>
      <c r="B57" s="114"/>
      <c r="C57" s="115"/>
      <c r="D57" s="84">
        <v>62</v>
      </c>
      <c r="E57" s="114"/>
      <c r="F57" s="69" t="s">
        <v>22</v>
      </c>
      <c r="G57" s="70" t="s">
        <v>30</v>
      </c>
      <c r="H57" s="70" t="s">
        <v>18</v>
      </c>
      <c r="I57" s="70" t="s">
        <v>14</v>
      </c>
      <c r="J57" s="68">
        <v>1364</v>
      </c>
      <c r="K57" s="89">
        <f>0</f>
        <v>0</v>
      </c>
      <c r="L57" s="23">
        <f>K57-(SUM(N57:AE57))</f>
        <v>0</v>
      </c>
      <c r="M57" s="24" t="str">
        <f t="shared" si="0"/>
        <v>OK</v>
      </c>
      <c r="N57" s="46"/>
      <c r="O57" s="46"/>
      <c r="P57" s="52"/>
      <c r="Q57" s="52"/>
      <c r="R57" s="52"/>
      <c r="S57" s="52"/>
      <c r="T57" s="52"/>
      <c r="U57" s="52"/>
      <c r="V57" s="52"/>
      <c r="W57" s="52"/>
      <c r="X57" s="49"/>
      <c r="Y57" s="49"/>
      <c r="Z57" s="49"/>
      <c r="AA57" s="49"/>
      <c r="AB57" s="49"/>
      <c r="AC57" s="49"/>
      <c r="AD57" s="49"/>
      <c r="AE57" s="49"/>
    </row>
    <row r="58" spans="1:31" x14ac:dyDescent="0.25">
      <c r="K58" s="6">
        <f>SUM(K4:K57)</f>
        <v>4132</v>
      </c>
      <c r="L58" s="6">
        <f>SUM(L4:L57)</f>
        <v>4132</v>
      </c>
      <c r="N58" s="53">
        <f>SUMPRODUCT($J$4:$J$57,N4:N57)</f>
        <v>0</v>
      </c>
      <c r="O58" s="53">
        <f t="shared" ref="O58:AE58" si="8">SUMPRODUCT($J$4:$J$57,O4:O57)</f>
        <v>0</v>
      </c>
      <c r="P58" s="53">
        <f t="shared" si="8"/>
        <v>0</v>
      </c>
      <c r="Q58" s="53">
        <f t="shared" si="8"/>
        <v>0</v>
      </c>
      <c r="R58" s="53">
        <f t="shared" si="8"/>
        <v>0</v>
      </c>
      <c r="S58" s="53">
        <f t="shared" si="8"/>
        <v>0</v>
      </c>
      <c r="T58" s="53">
        <f t="shared" si="8"/>
        <v>0</v>
      </c>
      <c r="U58" s="53">
        <f t="shared" si="8"/>
        <v>0</v>
      </c>
      <c r="V58" s="53">
        <f t="shared" si="8"/>
        <v>0</v>
      </c>
      <c r="W58" s="53">
        <f t="shared" si="8"/>
        <v>0</v>
      </c>
      <c r="X58" s="53">
        <f t="shared" si="8"/>
        <v>0</v>
      </c>
      <c r="Y58" s="53">
        <f t="shared" si="8"/>
        <v>0</v>
      </c>
      <c r="Z58" s="53">
        <f t="shared" si="8"/>
        <v>0</v>
      </c>
      <c r="AA58" s="53">
        <f t="shared" si="8"/>
        <v>0</v>
      </c>
      <c r="AB58" s="53">
        <f t="shared" si="8"/>
        <v>0</v>
      </c>
      <c r="AC58" s="53">
        <f t="shared" si="8"/>
        <v>0</v>
      </c>
      <c r="AD58" s="53">
        <f t="shared" si="8"/>
        <v>0</v>
      </c>
      <c r="AE58" s="53">
        <f t="shared" si="8"/>
        <v>0</v>
      </c>
    </row>
    <row r="59" spans="1:31" ht="19.05" x14ac:dyDescent="0.25">
      <c r="N59" s="35"/>
      <c r="O59" s="35"/>
    </row>
    <row r="61" spans="1:31" ht="19.05" customHeight="1" x14ac:dyDescent="0.25">
      <c r="B61" s="111" t="s">
        <v>58</v>
      </c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3"/>
      <c r="N61" s="35"/>
      <c r="O61" s="35"/>
      <c r="P61" s="35"/>
      <c r="Q61" s="88"/>
    </row>
    <row r="65" spans="20:20" x14ac:dyDescent="0.25">
      <c r="T65" s="54"/>
    </row>
  </sheetData>
  <mergeCells count="111">
    <mergeCell ref="B61:M61"/>
    <mergeCell ref="B52:B53"/>
    <mergeCell ref="C52:C53"/>
    <mergeCell ref="E52:E53"/>
    <mergeCell ref="B54:B55"/>
    <mergeCell ref="C54:C55"/>
    <mergeCell ref="E54:E55"/>
    <mergeCell ref="A48:A57"/>
    <mergeCell ref="B48:B49"/>
    <mergeCell ref="C48:C49"/>
    <mergeCell ref="E48:E49"/>
    <mergeCell ref="B50:B51"/>
    <mergeCell ref="C50:C51"/>
    <mergeCell ref="E50:E51"/>
    <mergeCell ref="B56:B57"/>
    <mergeCell ref="C56:C57"/>
    <mergeCell ref="E56:E57"/>
    <mergeCell ref="B42:B43"/>
    <mergeCell ref="C42:C43"/>
    <mergeCell ref="E42:E43"/>
    <mergeCell ref="B44:B45"/>
    <mergeCell ref="C44:C45"/>
    <mergeCell ref="E44:E45"/>
    <mergeCell ref="A36:A47"/>
    <mergeCell ref="B36:B37"/>
    <mergeCell ref="C36:C37"/>
    <mergeCell ref="E36:E37"/>
    <mergeCell ref="B38:B39"/>
    <mergeCell ref="C38:C39"/>
    <mergeCell ref="E38:E39"/>
    <mergeCell ref="B40:B41"/>
    <mergeCell ref="C40:C41"/>
    <mergeCell ref="E40:E41"/>
    <mergeCell ref="B46:B47"/>
    <mergeCell ref="C46:C47"/>
    <mergeCell ref="E46:E47"/>
    <mergeCell ref="A32:A35"/>
    <mergeCell ref="B32:B33"/>
    <mergeCell ref="C32:C33"/>
    <mergeCell ref="E32:E33"/>
    <mergeCell ref="B34:B35"/>
    <mergeCell ref="C34:C35"/>
    <mergeCell ref="E34:E35"/>
    <mergeCell ref="A24:A31"/>
    <mergeCell ref="B24:B25"/>
    <mergeCell ref="C24:C25"/>
    <mergeCell ref="E24:E25"/>
    <mergeCell ref="B26:B27"/>
    <mergeCell ref="C26:C27"/>
    <mergeCell ref="E26:E27"/>
    <mergeCell ref="B28:B29"/>
    <mergeCell ref="C28:C29"/>
    <mergeCell ref="E28:E29"/>
    <mergeCell ref="B22:B23"/>
    <mergeCell ref="C22:C23"/>
    <mergeCell ref="E22:E23"/>
    <mergeCell ref="E12:E13"/>
    <mergeCell ref="B14:B15"/>
    <mergeCell ref="C14:C15"/>
    <mergeCell ref="E14:E15"/>
    <mergeCell ref="B30:B31"/>
    <mergeCell ref="C30:C31"/>
    <mergeCell ref="E30:E31"/>
    <mergeCell ref="U1:U2"/>
    <mergeCell ref="V1:V2"/>
    <mergeCell ref="A1:B1"/>
    <mergeCell ref="C1:J1"/>
    <mergeCell ref="A16:A23"/>
    <mergeCell ref="B16:B17"/>
    <mergeCell ref="C16:C17"/>
    <mergeCell ref="E16:E17"/>
    <mergeCell ref="B18:B19"/>
    <mergeCell ref="C18:C19"/>
    <mergeCell ref="E6:E7"/>
    <mergeCell ref="A8:A15"/>
    <mergeCell ref="B8:B9"/>
    <mergeCell ref="C8:C9"/>
    <mergeCell ref="E8:E9"/>
    <mergeCell ref="B10:B11"/>
    <mergeCell ref="C10:C11"/>
    <mergeCell ref="E10:E11"/>
    <mergeCell ref="B12:B13"/>
    <mergeCell ref="C12:C13"/>
    <mergeCell ref="E18:E19"/>
    <mergeCell ref="B20:B21"/>
    <mergeCell ref="C20:C21"/>
    <mergeCell ref="E20:E21"/>
    <mergeCell ref="K1:M1"/>
    <mergeCell ref="N1:N2"/>
    <mergeCell ref="O1:O2"/>
    <mergeCell ref="P1:P2"/>
    <mergeCell ref="AC1:AC2"/>
    <mergeCell ref="AD1:AD2"/>
    <mergeCell ref="AE1:AE2"/>
    <mergeCell ref="A2:M2"/>
    <mergeCell ref="A4:A7"/>
    <mergeCell ref="B4:B5"/>
    <mergeCell ref="C4:C5"/>
    <mergeCell ref="E4:E5"/>
    <mergeCell ref="B6:B7"/>
    <mergeCell ref="C6:C7"/>
    <mergeCell ref="W1:W2"/>
    <mergeCell ref="X1:X2"/>
    <mergeCell ref="Y1:Y2"/>
    <mergeCell ref="Z1:Z2"/>
    <mergeCell ref="AA1:AA2"/>
    <mergeCell ref="AB1:AB2"/>
    <mergeCell ref="Q1:Q2"/>
    <mergeCell ref="R1:R2"/>
    <mergeCell ref="S1:S2"/>
    <mergeCell ref="T1:T2"/>
  </mergeCells>
  <conditionalFormatting sqref="N4:AE57">
    <cfRule type="cellIs" dxfId="11" priority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E80F9-F8CC-401F-9240-1C70BC6787BF}">
  <dimension ref="A1:AE65"/>
  <sheetViews>
    <sheetView zoomScale="85" zoomScaleNormal="85" workbookViewId="0">
      <selection activeCell="K8" sqref="K8"/>
    </sheetView>
  </sheetViews>
  <sheetFormatPr defaultColWidth="9.75" defaultRowHeight="14.3" x14ac:dyDescent="0.25"/>
  <cols>
    <col min="1" max="1" width="12.125" style="2" bestFit="1" customWidth="1"/>
    <col min="2" max="2" width="27.25" style="1" customWidth="1"/>
    <col min="3" max="3" width="11" style="1" customWidth="1"/>
    <col min="4" max="4" width="11.75" style="1" customWidth="1"/>
    <col min="5" max="5" width="24.875" style="1" customWidth="1"/>
    <col min="6" max="6" width="9.125" style="26" customWidth="1"/>
    <col min="7" max="8" width="12.25" style="1" customWidth="1"/>
    <col min="9" max="9" width="14.875" style="1" customWidth="1"/>
    <col min="10" max="10" width="15.375" style="1" customWidth="1"/>
    <col min="11" max="11" width="11.25" style="6" customWidth="1"/>
    <col min="12" max="12" width="13.25" style="25" customWidth="1"/>
    <col min="13" max="13" width="12.625" style="4" customWidth="1"/>
    <col min="14" max="14" width="14.125" style="5" customWidth="1"/>
    <col min="15" max="15" width="14.25" style="5" customWidth="1"/>
    <col min="16" max="23" width="15.75" style="5" customWidth="1"/>
    <col min="24" max="31" width="15.75" style="2" customWidth="1"/>
    <col min="32" max="16384" width="9.75" style="2"/>
  </cols>
  <sheetData>
    <row r="1" spans="1:31" ht="38.75" customHeight="1" x14ac:dyDescent="0.25">
      <c r="A1" s="127" t="s">
        <v>56</v>
      </c>
      <c r="B1" s="128"/>
      <c r="C1" s="129" t="s">
        <v>31</v>
      </c>
      <c r="D1" s="130"/>
      <c r="E1" s="130"/>
      <c r="F1" s="130"/>
      <c r="G1" s="130"/>
      <c r="H1" s="130"/>
      <c r="I1" s="130"/>
      <c r="J1" s="131"/>
      <c r="K1" s="126" t="s">
        <v>37</v>
      </c>
      <c r="L1" s="126"/>
      <c r="M1" s="126"/>
      <c r="N1" s="120" t="s">
        <v>39</v>
      </c>
      <c r="O1" s="120" t="s">
        <v>39</v>
      </c>
      <c r="P1" s="120" t="s">
        <v>39</v>
      </c>
      <c r="Q1" s="120" t="s">
        <v>39</v>
      </c>
      <c r="R1" s="120" t="s">
        <v>39</v>
      </c>
      <c r="S1" s="120" t="s">
        <v>39</v>
      </c>
      <c r="T1" s="120" t="s">
        <v>39</v>
      </c>
      <c r="U1" s="120" t="s">
        <v>39</v>
      </c>
      <c r="V1" s="120" t="s">
        <v>39</v>
      </c>
      <c r="W1" s="120" t="s">
        <v>39</v>
      </c>
      <c r="X1" s="120" t="s">
        <v>39</v>
      </c>
      <c r="Y1" s="120" t="s">
        <v>39</v>
      </c>
      <c r="Z1" s="120" t="s">
        <v>39</v>
      </c>
      <c r="AA1" s="120" t="s">
        <v>39</v>
      </c>
      <c r="AB1" s="120" t="s">
        <v>39</v>
      </c>
      <c r="AC1" s="120" t="s">
        <v>39</v>
      </c>
      <c r="AD1" s="120" t="s">
        <v>39</v>
      </c>
      <c r="AE1" s="120" t="s">
        <v>39</v>
      </c>
    </row>
    <row r="2" spans="1:31" ht="21.75" customHeight="1" x14ac:dyDescent="0.25">
      <c r="A2" s="122" t="s">
        <v>62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3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</row>
    <row r="3" spans="1:31" s="3" customFormat="1" ht="30.1" customHeight="1" x14ac:dyDescent="0.2">
      <c r="A3" s="55" t="s">
        <v>24</v>
      </c>
      <c r="B3" s="55" t="s">
        <v>40</v>
      </c>
      <c r="C3" s="55" t="s">
        <v>38</v>
      </c>
      <c r="D3" s="55" t="s">
        <v>19</v>
      </c>
      <c r="E3" s="55" t="s">
        <v>41</v>
      </c>
      <c r="F3" s="55" t="s">
        <v>20</v>
      </c>
      <c r="G3" s="55" t="s">
        <v>21</v>
      </c>
      <c r="H3" s="55" t="s">
        <v>42</v>
      </c>
      <c r="I3" s="55" t="s">
        <v>43</v>
      </c>
      <c r="J3" s="55" t="s">
        <v>44</v>
      </c>
      <c r="K3" s="56" t="s">
        <v>3</v>
      </c>
      <c r="L3" s="21" t="s">
        <v>0</v>
      </c>
      <c r="M3" s="47" t="s">
        <v>2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1" customHeight="1" x14ac:dyDescent="0.25">
      <c r="A4" s="133" t="s">
        <v>32</v>
      </c>
      <c r="B4" s="124" t="s">
        <v>36</v>
      </c>
      <c r="C4" s="139">
        <v>1</v>
      </c>
      <c r="D4" s="85">
        <v>1</v>
      </c>
      <c r="E4" s="124" t="s">
        <v>15</v>
      </c>
      <c r="F4" s="73" t="s">
        <v>22</v>
      </c>
      <c r="G4" s="74" t="s">
        <v>29</v>
      </c>
      <c r="H4" s="74" t="s">
        <v>12</v>
      </c>
      <c r="I4" s="74" t="s">
        <v>14</v>
      </c>
      <c r="J4" s="75">
        <v>7.65</v>
      </c>
      <c r="K4" s="79">
        <f>3000</f>
        <v>3000</v>
      </c>
      <c r="L4" s="23">
        <f>K4-(SUM(N4:AE4))</f>
        <v>3000</v>
      </c>
      <c r="M4" s="24" t="str">
        <f t="shared" ref="M4:M57" si="0">IF(L4&lt;0,"ATENÇÃO","OK")</f>
        <v>OK</v>
      </c>
      <c r="N4" s="57"/>
      <c r="O4" s="57"/>
      <c r="P4" s="57"/>
      <c r="Q4" s="58"/>
      <c r="R4" s="59"/>
      <c r="S4" s="57"/>
      <c r="T4" s="57"/>
      <c r="U4" s="60"/>
      <c r="V4" s="61"/>
      <c r="W4" s="62"/>
      <c r="X4" s="50"/>
      <c r="Y4" s="34"/>
      <c r="Z4" s="32"/>
      <c r="AA4" s="32"/>
      <c r="AB4" s="32"/>
      <c r="AC4" s="32"/>
      <c r="AD4" s="32"/>
      <c r="AE4" s="32"/>
    </row>
    <row r="5" spans="1:31" ht="30.1" customHeight="1" x14ac:dyDescent="0.25">
      <c r="A5" s="134"/>
      <c r="B5" s="125"/>
      <c r="C5" s="140"/>
      <c r="D5" s="86">
        <v>2</v>
      </c>
      <c r="E5" s="125"/>
      <c r="F5" s="77" t="s">
        <v>22</v>
      </c>
      <c r="G5" s="78" t="s">
        <v>30</v>
      </c>
      <c r="H5" s="78" t="s">
        <v>18</v>
      </c>
      <c r="I5" s="78" t="s">
        <v>14</v>
      </c>
      <c r="J5" s="75">
        <v>400</v>
      </c>
      <c r="K5" s="79">
        <f>15</f>
        <v>15</v>
      </c>
      <c r="L5" s="23">
        <f t="shared" ref="L5" si="1">K5-(SUM(N5:AE5))</f>
        <v>15</v>
      </c>
      <c r="M5" s="24" t="str">
        <f t="shared" si="0"/>
        <v>OK</v>
      </c>
      <c r="N5" s="57"/>
      <c r="O5" s="57"/>
      <c r="P5" s="57"/>
      <c r="Q5" s="58"/>
      <c r="R5" s="59"/>
      <c r="S5" s="59"/>
      <c r="T5" s="57"/>
      <c r="U5" s="57"/>
      <c r="V5" s="57"/>
      <c r="W5" s="62"/>
      <c r="X5" s="50"/>
      <c r="Y5" s="34"/>
      <c r="Z5" s="32"/>
      <c r="AA5" s="32"/>
      <c r="AB5" s="32"/>
      <c r="AC5" s="32"/>
      <c r="AD5" s="32"/>
      <c r="AE5" s="32"/>
    </row>
    <row r="6" spans="1:31" ht="30.1" customHeight="1" x14ac:dyDescent="0.25">
      <c r="A6" s="134"/>
      <c r="B6" s="132" t="s">
        <v>27</v>
      </c>
      <c r="C6" s="141">
        <v>5</v>
      </c>
      <c r="D6" s="87">
        <v>9</v>
      </c>
      <c r="E6" s="132" t="s">
        <v>23</v>
      </c>
      <c r="F6" s="81" t="s">
        <v>22</v>
      </c>
      <c r="G6" s="82" t="s">
        <v>29</v>
      </c>
      <c r="H6" s="82" t="s">
        <v>12</v>
      </c>
      <c r="I6" s="82" t="s">
        <v>14</v>
      </c>
      <c r="J6" s="83">
        <v>4.1500000000000004</v>
      </c>
      <c r="K6" s="79">
        <f>20000</f>
        <v>20000</v>
      </c>
      <c r="L6" s="23">
        <f>K6-(SUM(N6:AE6))</f>
        <v>20000</v>
      </c>
      <c r="M6" s="24" t="str">
        <f t="shared" si="0"/>
        <v>OK</v>
      </c>
      <c r="N6" s="63"/>
      <c r="O6" s="57"/>
      <c r="P6" s="59"/>
      <c r="Q6" s="58"/>
      <c r="R6" s="59"/>
      <c r="S6" s="59"/>
      <c r="T6" s="57"/>
      <c r="U6" s="60"/>
      <c r="V6" s="61"/>
      <c r="W6" s="62"/>
      <c r="X6" s="50"/>
      <c r="Y6" s="34"/>
      <c r="Z6" s="32"/>
      <c r="AA6" s="32"/>
      <c r="AB6" s="32"/>
      <c r="AC6" s="32"/>
      <c r="AD6" s="32"/>
      <c r="AE6" s="32"/>
    </row>
    <row r="7" spans="1:31" ht="30.1" customHeight="1" x14ac:dyDescent="0.25">
      <c r="A7" s="135"/>
      <c r="B7" s="132"/>
      <c r="C7" s="141"/>
      <c r="D7" s="87">
        <v>10</v>
      </c>
      <c r="E7" s="132"/>
      <c r="F7" s="81" t="s">
        <v>22</v>
      </c>
      <c r="G7" s="82" t="s">
        <v>30</v>
      </c>
      <c r="H7" s="82" t="s">
        <v>18</v>
      </c>
      <c r="I7" s="82" t="s">
        <v>14</v>
      </c>
      <c r="J7" s="83">
        <v>699.26</v>
      </c>
      <c r="K7" s="79">
        <f>25</f>
        <v>25</v>
      </c>
      <c r="L7" s="23">
        <f t="shared" ref="L7" si="2">K7-(SUM(N7:AE7))</f>
        <v>25</v>
      </c>
      <c r="M7" s="24" t="str">
        <f t="shared" si="0"/>
        <v>OK</v>
      </c>
      <c r="N7" s="63"/>
      <c r="O7" s="57"/>
      <c r="P7" s="59"/>
      <c r="Q7" s="58"/>
      <c r="R7" s="59"/>
      <c r="S7" s="59"/>
      <c r="T7" s="57"/>
      <c r="U7" s="57"/>
      <c r="V7" s="57"/>
      <c r="W7" s="62"/>
      <c r="X7" s="50"/>
      <c r="Y7" s="34"/>
      <c r="Z7" s="32"/>
      <c r="AA7" s="32"/>
      <c r="AB7" s="32"/>
      <c r="AC7" s="32"/>
      <c r="AD7" s="32"/>
      <c r="AE7" s="32"/>
    </row>
    <row r="8" spans="1:31" ht="30.1" customHeight="1" x14ac:dyDescent="0.25">
      <c r="A8" s="136" t="s">
        <v>25</v>
      </c>
      <c r="B8" s="114" t="s">
        <v>34</v>
      </c>
      <c r="C8" s="115">
        <v>6</v>
      </c>
      <c r="D8" s="84">
        <v>11</v>
      </c>
      <c r="E8" s="114" t="s">
        <v>15</v>
      </c>
      <c r="F8" s="69" t="s">
        <v>22</v>
      </c>
      <c r="G8" s="70" t="s">
        <v>29</v>
      </c>
      <c r="H8" s="70" t="s">
        <v>12</v>
      </c>
      <c r="I8" s="70" t="s">
        <v>14</v>
      </c>
      <c r="J8" s="68">
        <v>7.84</v>
      </c>
      <c r="K8" s="89">
        <f>0</f>
        <v>0</v>
      </c>
      <c r="L8" s="23">
        <f>K8-(SUM(N8:AE8))</f>
        <v>0</v>
      </c>
      <c r="M8" s="24" t="str">
        <f t="shared" si="0"/>
        <v>OK</v>
      </c>
      <c r="N8" s="57"/>
      <c r="O8" s="57"/>
      <c r="P8" s="59"/>
      <c r="Q8" s="57"/>
      <c r="R8" s="57"/>
      <c r="S8" s="59"/>
      <c r="T8" s="57"/>
      <c r="U8" s="64"/>
      <c r="V8" s="61"/>
      <c r="W8" s="62"/>
      <c r="X8" s="50"/>
      <c r="Y8" s="34"/>
      <c r="Z8" s="32"/>
      <c r="AA8" s="32"/>
      <c r="AB8" s="32"/>
      <c r="AC8" s="32"/>
      <c r="AD8" s="32"/>
      <c r="AE8" s="32"/>
    </row>
    <row r="9" spans="1:31" ht="30.1" customHeight="1" x14ac:dyDescent="0.25">
      <c r="A9" s="137"/>
      <c r="B9" s="114"/>
      <c r="C9" s="115"/>
      <c r="D9" s="84">
        <v>12</v>
      </c>
      <c r="E9" s="114"/>
      <c r="F9" s="69" t="s">
        <v>22</v>
      </c>
      <c r="G9" s="70" t="s">
        <v>30</v>
      </c>
      <c r="H9" s="70" t="s">
        <v>18</v>
      </c>
      <c r="I9" s="70" t="s">
        <v>14</v>
      </c>
      <c r="J9" s="68">
        <v>1700</v>
      </c>
      <c r="K9" s="89">
        <f>0</f>
        <v>0</v>
      </c>
      <c r="L9" s="23">
        <f t="shared" ref="L9" si="3">K9-(SUM(N9:AE9))</f>
        <v>0</v>
      </c>
      <c r="M9" s="24" t="str">
        <f t="shared" si="0"/>
        <v>OK</v>
      </c>
      <c r="N9" s="57"/>
      <c r="O9" s="57"/>
      <c r="P9" s="59"/>
      <c r="Q9" s="57"/>
      <c r="R9" s="58"/>
      <c r="S9" s="59"/>
      <c r="T9" s="57"/>
      <c r="U9" s="65"/>
      <c r="V9" s="57"/>
      <c r="W9" s="62"/>
      <c r="X9" s="50"/>
      <c r="Y9" s="34"/>
      <c r="Z9" s="32"/>
      <c r="AA9" s="32"/>
      <c r="AB9" s="32"/>
      <c r="AC9" s="32"/>
      <c r="AD9" s="32"/>
      <c r="AE9" s="32"/>
    </row>
    <row r="10" spans="1:31" ht="30.1" customHeight="1" x14ac:dyDescent="0.25">
      <c r="A10" s="137"/>
      <c r="B10" s="114" t="s">
        <v>27</v>
      </c>
      <c r="C10" s="115">
        <v>7</v>
      </c>
      <c r="D10" s="84">
        <v>13</v>
      </c>
      <c r="E10" s="114" t="s">
        <v>16</v>
      </c>
      <c r="F10" s="69" t="s">
        <v>22</v>
      </c>
      <c r="G10" s="70" t="s">
        <v>29</v>
      </c>
      <c r="H10" s="70" t="s">
        <v>12</v>
      </c>
      <c r="I10" s="70" t="s">
        <v>14</v>
      </c>
      <c r="J10" s="68">
        <v>11</v>
      </c>
      <c r="K10" s="89">
        <f>0</f>
        <v>0</v>
      </c>
      <c r="L10" s="23">
        <f>K10-(SUM(N10:AE10))</f>
        <v>0</v>
      </c>
      <c r="M10" s="24" t="str">
        <f t="shared" si="0"/>
        <v>OK</v>
      </c>
      <c r="N10" s="57"/>
      <c r="O10" s="66"/>
      <c r="P10" s="57"/>
      <c r="Q10" s="58"/>
      <c r="R10" s="58"/>
      <c r="S10" s="59"/>
      <c r="T10" s="57"/>
      <c r="U10" s="60"/>
      <c r="V10" s="61"/>
      <c r="W10" s="62"/>
      <c r="X10" s="50"/>
      <c r="Y10" s="34"/>
      <c r="Z10" s="32"/>
      <c r="AA10" s="32"/>
      <c r="AB10" s="32"/>
      <c r="AC10" s="32"/>
      <c r="AD10" s="32"/>
      <c r="AE10" s="32"/>
    </row>
    <row r="11" spans="1:31" ht="30.1" customHeight="1" x14ac:dyDescent="0.25">
      <c r="A11" s="137"/>
      <c r="B11" s="114"/>
      <c r="C11" s="115"/>
      <c r="D11" s="84">
        <v>14</v>
      </c>
      <c r="E11" s="114"/>
      <c r="F11" s="69" t="s">
        <v>22</v>
      </c>
      <c r="G11" s="70" t="s">
        <v>30</v>
      </c>
      <c r="H11" s="70" t="s">
        <v>18</v>
      </c>
      <c r="I11" s="70" t="s">
        <v>14</v>
      </c>
      <c r="J11" s="68">
        <v>1828.57</v>
      </c>
      <c r="K11" s="89">
        <f>0</f>
        <v>0</v>
      </c>
      <c r="L11" s="23">
        <f t="shared" ref="L11" si="4">K11-(SUM(N11:AE11))</f>
        <v>0</v>
      </c>
      <c r="M11" s="24" t="str">
        <f t="shared" si="0"/>
        <v>OK</v>
      </c>
      <c r="N11" s="57"/>
      <c r="O11" s="66"/>
      <c r="P11" s="57"/>
      <c r="Q11" s="58"/>
      <c r="R11" s="58"/>
      <c r="S11" s="59"/>
      <c r="T11" s="57"/>
      <c r="U11" s="57"/>
      <c r="V11" s="57"/>
      <c r="W11" s="62"/>
      <c r="X11" s="50"/>
      <c r="Y11" s="34"/>
      <c r="Z11" s="32"/>
      <c r="AA11" s="32"/>
      <c r="AB11" s="32"/>
      <c r="AC11" s="32"/>
      <c r="AD11" s="32"/>
      <c r="AE11" s="32"/>
    </row>
    <row r="12" spans="1:31" ht="30.1" customHeight="1" x14ac:dyDescent="0.25">
      <c r="A12" s="137"/>
      <c r="B12" s="114" t="s">
        <v>27</v>
      </c>
      <c r="C12" s="115">
        <v>8</v>
      </c>
      <c r="D12" s="84">
        <v>15</v>
      </c>
      <c r="E12" s="114" t="s">
        <v>17</v>
      </c>
      <c r="F12" s="69" t="s">
        <v>22</v>
      </c>
      <c r="G12" s="70" t="s">
        <v>29</v>
      </c>
      <c r="H12" s="70" t="s">
        <v>12</v>
      </c>
      <c r="I12" s="70" t="s">
        <v>14</v>
      </c>
      <c r="J12" s="68">
        <v>18.399999999999999</v>
      </c>
      <c r="K12" s="89">
        <f>0</f>
        <v>0</v>
      </c>
      <c r="L12" s="23">
        <f>K12-(SUM(N12:AE12))</f>
        <v>0</v>
      </c>
      <c r="M12" s="24" t="str">
        <f t="shared" si="0"/>
        <v>OK</v>
      </c>
      <c r="N12" s="57"/>
      <c r="O12" s="66"/>
      <c r="P12" s="59"/>
      <c r="Q12" s="57"/>
      <c r="R12" s="58"/>
      <c r="S12" s="59"/>
      <c r="T12" s="57"/>
      <c r="U12" s="65"/>
      <c r="V12" s="61"/>
      <c r="W12" s="62"/>
      <c r="X12" s="50"/>
      <c r="Y12" s="34"/>
      <c r="Z12" s="32"/>
      <c r="AA12" s="32"/>
      <c r="AB12" s="32"/>
      <c r="AC12" s="32"/>
      <c r="AD12" s="32"/>
      <c r="AE12" s="32"/>
    </row>
    <row r="13" spans="1:31" ht="30.1" customHeight="1" x14ac:dyDescent="0.25">
      <c r="A13" s="137"/>
      <c r="B13" s="114"/>
      <c r="C13" s="115"/>
      <c r="D13" s="84">
        <v>16</v>
      </c>
      <c r="E13" s="114"/>
      <c r="F13" s="69" t="s">
        <v>22</v>
      </c>
      <c r="G13" s="70" t="s">
        <v>30</v>
      </c>
      <c r="H13" s="70" t="s">
        <v>18</v>
      </c>
      <c r="I13" s="70" t="s">
        <v>14</v>
      </c>
      <c r="J13" s="68">
        <v>2900</v>
      </c>
      <c r="K13" s="89">
        <f>0</f>
        <v>0</v>
      </c>
      <c r="L13" s="23">
        <f t="shared" ref="L13:L56" si="5">K13-(SUM(N13:AE13))</f>
        <v>0</v>
      </c>
      <c r="M13" s="24" t="str">
        <f t="shared" si="0"/>
        <v>OK</v>
      </c>
      <c r="N13" s="57"/>
      <c r="O13" s="66"/>
      <c r="P13" s="59"/>
      <c r="Q13" s="59"/>
      <c r="R13" s="59"/>
      <c r="S13" s="59"/>
      <c r="T13" s="57"/>
      <c r="U13" s="65"/>
      <c r="V13" s="57"/>
      <c r="W13" s="62"/>
      <c r="X13" s="50"/>
      <c r="Y13" s="34"/>
      <c r="Z13" s="32"/>
      <c r="AA13" s="32"/>
      <c r="AB13" s="32"/>
      <c r="AC13" s="32"/>
      <c r="AD13" s="32"/>
      <c r="AE13" s="32"/>
    </row>
    <row r="14" spans="1:31" s="7" customFormat="1" ht="30.1" customHeight="1" x14ac:dyDescent="0.25">
      <c r="A14" s="137"/>
      <c r="B14" s="114" t="s">
        <v>34</v>
      </c>
      <c r="C14" s="115">
        <v>9</v>
      </c>
      <c r="D14" s="84">
        <v>17</v>
      </c>
      <c r="E14" s="114" t="s">
        <v>13</v>
      </c>
      <c r="F14" s="69" t="s">
        <v>22</v>
      </c>
      <c r="G14" s="70" t="s">
        <v>29</v>
      </c>
      <c r="H14" s="70" t="s">
        <v>12</v>
      </c>
      <c r="I14" s="70" t="s">
        <v>14</v>
      </c>
      <c r="J14" s="68">
        <v>16.21</v>
      </c>
      <c r="K14" s="89">
        <f>0</f>
        <v>0</v>
      </c>
      <c r="L14" s="23">
        <f t="shared" ref="L14:L41" si="6">K14-(SUM(N14:AE14))</f>
        <v>0</v>
      </c>
      <c r="M14" s="24" t="str">
        <f t="shared" si="0"/>
        <v>OK</v>
      </c>
      <c r="N14" s="57"/>
      <c r="O14" s="57"/>
      <c r="P14" s="57"/>
      <c r="Q14" s="59"/>
      <c r="R14" s="57"/>
      <c r="S14" s="59"/>
      <c r="T14" s="59"/>
      <c r="U14" s="67"/>
      <c r="V14" s="57"/>
      <c r="W14" s="62"/>
      <c r="X14" s="50"/>
      <c r="Y14" s="34"/>
      <c r="Z14" s="32"/>
      <c r="AA14" s="32"/>
      <c r="AB14" s="32"/>
      <c r="AC14" s="32"/>
      <c r="AD14" s="32"/>
      <c r="AE14" s="32"/>
    </row>
    <row r="15" spans="1:31" s="7" customFormat="1" ht="30.1" customHeight="1" x14ac:dyDescent="0.25">
      <c r="A15" s="138"/>
      <c r="B15" s="114"/>
      <c r="C15" s="115"/>
      <c r="D15" s="84">
        <v>18</v>
      </c>
      <c r="E15" s="114"/>
      <c r="F15" s="69" t="s">
        <v>22</v>
      </c>
      <c r="G15" s="70" t="s">
        <v>30</v>
      </c>
      <c r="H15" s="70" t="s">
        <v>18</v>
      </c>
      <c r="I15" s="70" t="s">
        <v>14</v>
      </c>
      <c r="J15" s="68">
        <v>2650</v>
      </c>
      <c r="K15" s="89">
        <f>0</f>
        <v>0</v>
      </c>
      <c r="L15" s="23">
        <f t="shared" si="6"/>
        <v>0</v>
      </c>
      <c r="M15" s="24" t="str">
        <f t="shared" si="0"/>
        <v>OK</v>
      </c>
      <c r="N15" s="57"/>
      <c r="O15" s="57"/>
      <c r="P15" s="57"/>
      <c r="Q15" s="59"/>
      <c r="R15" s="57"/>
      <c r="S15" s="59"/>
      <c r="T15" s="59"/>
      <c r="U15" s="67"/>
      <c r="V15" s="57"/>
      <c r="W15" s="62"/>
      <c r="X15" s="50"/>
      <c r="Y15" s="34"/>
      <c r="Z15" s="32"/>
      <c r="AA15" s="32"/>
      <c r="AB15" s="32"/>
      <c r="AC15" s="32"/>
      <c r="AD15" s="32"/>
      <c r="AE15" s="32"/>
    </row>
    <row r="16" spans="1:31" s="7" customFormat="1" ht="30.1" customHeight="1" x14ac:dyDescent="0.25">
      <c r="A16" s="117" t="s">
        <v>33</v>
      </c>
      <c r="B16" s="114" t="s">
        <v>45</v>
      </c>
      <c r="C16" s="115">
        <v>10</v>
      </c>
      <c r="D16" s="84">
        <v>19</v>
      </c>
      <c r="E16" s="114" t="s">
        <v>15</v>
      </c>
      <c r="F16" s="69" t="s">
        <v>22</v>
      </c>
      <c r="G16" s="70" t="s">
        <v>29</v>
      </c>
      <c r="H16" s="70" t="s">
        <v>12</v>
      </c>
      <c r="I16" s="70" t="s">
        <v>14</v>
      </c>
      <c r="J16" s="68">
        <v>7.9</v>
      </c>
      <c r="K16" s="89">
        <f>0</f>
        <v>0</v>
      </c>
      <c r="L16" s="23">
        <f t="shared" si="6"/>
        <v>0</v>
      </c>
      <c r="M16" s="24" t="str">
        <f t="shared" si="0"/>
        <v>OK</v>
      </c>
      <c r="N16" s="57"/>
      <c r="O16" s="57"/>
      <c r="P16" s="59"/>
      <c r="Q16" s="59"/>
      <c r="R16" s="59"/>
      <c r="S16" s="59"/>
      <c r="T16" s="59"/>
      <c r="U16" s="67"/>
      <c r="V16" s="57"/>
      <c r="W16" s="62"/>
      <c r="X16" s="51"/>
      <c r="Y16" s="34"/>
      <c r="Z16" s="32"/>
      <c r="AA16" s="32"/>
      <c r="AB16" s="32"/>
      <c r="AC16" s="32"/>
      <c r="AD16" s="32"/>
      <c r="AE16" s="32"/>
    </row>
    <row r="17" spans="1:31" s="7" customFormat="1" ht="30.1" customHeight="1" x14ac:dyDescent="0.25">
      <c r="A17" s="118"/>
      <c r="B17" s="114"/>
      <c r="C17" s="115"/>
      <c r="D17" s="84">
        <v>20</v>
      </c>
      <c r="E17" s="114"/>
      <c r="F17" s="69" t="s">
        <v>22</v>
      </c>
      <c r="G17" s="70" t="s">
        <v>30</v>
      </c>
      <c r="H17" s="70" t="s">
        <v>18</v>
      </c>
      <c r="I17" s="70" t="s">
        <v>14</v>
      </c>
      <c r="J17" s="68">
        <v>1632.32</v>
      </c>
      <c r="K17" s="89">
        <f>0</f>
        <v>0</v>
      </c>
      <c r="L17" s="23">
        <f t="shared" si="6"/>
        <v>0</v>
      </c>
      <c r="M17" s="24" t="str">
        <f t="shared" si="0"/>
        <v>OK</v>
      </c>
      <c r="N17" s="57"/>
      <c r="O17" s="57"/>
      <c r="P17" s="59"/>
      <c r="Q17" s="59"/>
      <c r="R17" s="59"/>
      <c r="S17" s="59"/>
      <c r="T17" s="59"/>
      <c r="U17" s="67"/>
      <c r="V17" s="57"/>
      <c r="W17" s="62"/>
      <c r="X17" s="51"/>
      <c r="Y17" s="34"/>
      <c r="Z17" s="32"/>
      <c r="AA17" s="32"/>
      <c r="AB17" s="32"/>
      <c r="AC17" s="32"/>
      <c r="AD17" s="32"/>
      <c r="AE17" s="32"/>
    </row>
    <row r="18" spans="1:31" s="7" customFormat="1" ht="30.1" customHeight="1" x14ac:dyDescent="0.25">
      <c r="A18" s="118"/>
      <c r="B18" s="114" t="s">
        <v>45</v>
      </c>
      <c r="C18" s="115">
        <v>11</v>
      </c>
      <c r="D18" s="84">
        <v>21</v>
      </c>
      <c r="E18" s="114" t="s">
        <v>16</v>
      </c>
      <c r="F18" s="69" t="s">
        <v>22</v>
      </c>
      <c r="G18" s="70" t="s">
        <v>29</v>
      </c>
      <c r="H18" s="70" t="s">
        <v>12</v>
      </c>
      <c r="I18" s="70" t="s">
        <v>14</v>
      </c>
      <c r="J18" s="68">
        <v>8</v>
      </c>
      <c r="K18" s="89">
        <f>0</f>
        <v>0</v>
      </c>
      <c r="L18" s="23">
        <f t="shared" si="6"/>
        <v>0</v>
      </c>
      <c r="M18" s="24" t="str">
        <f t="shared" si="0"/>
        <v>OK</v>
      </c>
      <c r="N18" s="51"/>
      <c r="O18" s="51"/>
      <c r="P18" s="50"/>
      <c r="Q18" s="51"/>
      <c r="R18" s="50"/>
      <c r="S18" s="51"/>
      <c r="T18" s="50"/>
      <c r="U18" s="48"/>
      <c r="V18" s="51"/>
      <c r="W18" s="34"/>
      <c r="X18" s="50"/>
      <c r="Y18" s="34"/>
      <c r="Z18" s="32"/>
      <c r="AA18" s="32"/>
      <c r="AB18" s="32"/>
      <c r="AC18" s="32"/>
      <c r="AD18" s="32"/>
      <c r="AE18" s="32"/>
    </row>
    <row r="19" spans="1:31" s="7" customFormat="1" ht="30.1" customHeight="1" x14ac:dyDescent="0.25">
      <c r="A19" s="118"/>
      <c r="B19" s="114"/>
      <c r="C19" s="115"/>
      <c r="D19" s="84">
        <v>22</v>
      </c>
      <c r="E19" s="114"/>
      <c r="F19" s="69" t="s">
        <v>22</v>
      </c>
      <c r="G19" s="70" t="s">
        <v>30</v>
      </c>
      <c r="H19" s="70" t="s">
        <v>18</v>
      </c>
      <c r="I19" s="70" t="s">
        <v>14</v>
      </c>
      <c r="J19" s="68">
        <v>992.32</v>
      </c>
      <c r="K19" s="89">
        <f>0</f>
        <v>0</v>
      </c>
      <c r="L19" s="23">
        <f t="shared" si="6"/>
        <v>0</v>
      </c>
      <c r="M19" s="24" t="str">
        <f t="shared" si="0"/>
        <v>OK</v>
      </c>
      <c r="N19" s="51"/>
      <c r="O19" s="51"/>
      <c r="P19" s="50"/>
      <c r="Q19" s="51"/>
      <c r="R19" s="50"/>
      <c r="S19" s="51"/>
      <c r="T19" s="50"/>
      <c r="U19" s="48"/>
      <c r="V19" s="51"/>
      <c r="W19" s="34"/>
      <c r="X19" s="50"/>
      <c r="Y19" s="34"/>
      <c r="Z19" s="32"/>
      <c r="AA19" s="32"/>
      <c r="AB19" s="32"/>
      <c r="AC19" s="32"/>
      <c r="AD19" s="32"/>
      <c r="AE19" s="32"/>
    </row>
    <row r="20" spans="1:31" ht="30.1" customHeight="1" x14ac:dyDescent="0.25">
      <c r="A20" s="118"/>
      <c r="B20" s="114" t="s">
        <v>46</v>
      </c>
      <c r="C20" s="115">
        <v>12</v>
      </c>
      <c r="D20" s="84">
        <v>23</v>
      </c>
      <c r="E20" s="114" t="s">
        <v>17</v>
      </c>
      <c r="F20" s="69" t="s">
        <v>22</v>
      </c>
      <c r="G20" s="70" t="s">
        <v>29</v>
      </c>
      <c r="H20" s="70" t="s">
        <v>12</v>
      </c>
      <c r="I20" s="70" t="s">
        <v>14</v>
      </c>
      <c r="J20" s="68">
        <v>15.72</v>
      </c>
      <c r="K20" s="89">
        <f>0</f>
        <v>0</v>
      </c>
      <c r="L20" s="23">
        <f t="shared" ref="L20:L21" si="7">K20-(SUM(N20:AE20))</f>
        <v>0</v>
      </c>
      <c r="M20" s="24" t="str">
        <f t="shared" si="0"/>
        <v>OK</v>
      </c>
      <c r="N20" s="46"/>
      <c r="O20" s="46"/>
      <c r="P20" s="52"/>
      <c r="Q20" s="52"/>
      <c r="R20" s="52"/>
      <c r="S20" s="52"/>
      <c r="T20" s="52"/>
      <c r="U20" s="52"/>
      <c r="V20" s="52"/>
      <c r="W20" s="52"/>
      <c r="X20" s="49"/>
      <c r="Y20" s="49"/>
      <c r="Z20" s="49"/>
      <c r="AA20" s="49"/>
      <c r="AB20" s="49"/>
      <c r="AC20" s="49"/>
      <c r="AD20" s="49"/>
      <c r="AE20" s="49"/>
    </row>
    <row r="21" spans="1:31" ht="30.1" customHeight="1" x14ac:dyDescent="0.25">
      <c r="A21" s="118"/>
      <c r="B21" s="114"/>
      <c r="C21" s="115"/>
      <c r="D21" s="84">
        <v>24</v>
      </c>
      <c r="E21" s="114"/>
      <c r="F21" s="69" t="s">
        <v>22</v>
      </c>
      <c r="G21" s="70" t="s">
        <v>30</v>
      </c>
      <c r="H21" s="70" t="s">
        <v>18</v>
      </c>
      <c r="I21" s="70" t="s">
        <v>14</v>
      </c>
      <c r="J21" s="68">
        <v>2252.44</v>
      </c>
      <c r="K21" s="89">
        <f>0</f>
        <v>0</v>
      </c>
      <c r="L21" s="23">
        <f t="shared" si="7"/>
        <v>0</v>
      </c>
      <c r="M21" s="24" t="str">
        <f t="shared" si="0"/>
        <v>OK</v>
      </c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49"/>
      <c r="Y21" s="49"/>
      <c r="Z21" s="49"/>
      <c r="AA21" s="49"/>
      <c r="AB21" s="49"/>
      <c r="AC21" s="49"/>
      <c r="AD21" s="49"/>
      <c r="AE21" s="49"/>
    </row>
    <row r="22" spans="1:31" ht="30.1" customHeight="1" x14ac:dyDescent="0.25">
      <c r="A22" s="118"/>
      <c r="B22" s="114" t="s">
        <v>34</v>
      </c>
      <c r="C22" s="115">
        <v>13</v>
      </c>
      <c r="D22" s="84">
        <v>25</v>
      </c>
      <c r="E22" s="114" t="s">
        <v>13</v>
      </c>
      <c r="F22" s="69" t="s">
        <v>22</v>
      </c>
      <c r="G22" s="70" t="s">
        <v>29</v>
      </c>
      <c r="H22" s="70" t="s">
        <v>12</v>
      </c>
      <c r="I22" s="70" t="s">
        <v>14</v>
      </c>
      <c r="J22" s="68">
        <v>15.44</v>
      </c>
      <c r="K22" s="89">
        <f>0</f>
        <v>0</v>
      </c>
      <c r="L22" s="23">
        <f t="shared" si="6"/>
        <v>0</v>
      </c>
      <c r="M22" s="24" t="str">
        <f t="shared" si="0"/>
        <v>OK</v>
      </c>
      <c r="N22" s="46"/>
      <c r="O22" s="46"/>
      <c r="P22" s="52"/>
      <c r="Q22" s="52"/>
      <c r="R22" s="52"/>
      <c r="S22" s="52"/>
      <c r="T22" s="52"/>
      <c r="U22" s="52"/>
      <c r="V22" s="52"/>
      <c r="W22" s="52"/>
      <c r="X22" s="49"/>
      <c r="Y22" s="49"/>
      <c r="Z22" s="49"/>
      <c r="AA22" s="49"/>
      <c r="AB22" s="49"/>
      <c r="AC22" s="49"/>
      <c r="AD22" s="49"/>
      <c r="AE22" s="49"/>
    </row>
    <row r="23" spans="1:31" ht="30.1" customHeight="1" x14ac:dyDescent="0.25">
      <c r="A23" s="119"/>
      <c r="B23" s="114"/>
      <c r="C23" s="115"/>
      <c r="D23" s="84">
        <v>26</v>
      </c>
      <c r="E23" s="114"/>
      <c r="F23" s="69" t="s">
        <v>22</v>
      </c>
      <c r="G23" s="70" t="s">
        <v>30</v>
      </c>
      <c r="H23" s="70" t="s">
        <v>18</v>
      </c>
      <c r="I23" s="70" t="s">
        <v>14</v>
      </c>
      <c r="J23" s="68">
        <v>2650</v>
      </c>
      <c r="K23" s="89">
        <f>0</f>
        <v>0</v>
      </c>
      <c r="L23" s="23">
        <f t="shared" si="6"/>
        <v>0</v>
      </c>
      <c r="M23" s="24" t="str">
        <f t="shared" si="0"/>
        <v>OK</v>
      </c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49"/>
      <c r="Y23" s="49"/>
      <c r="Z23" s="49"/>
      <c r="AA23" s="49"/>
      <c r="AB23" s="49"/>
      <c r="AC23" s="49"/>
      <c r="AD23" s="49"/>
      <c r="AE23" s="49"/>
    </row>
    <row r="24" spans="1:31" s="7" customFormat="1" ht="30.1" customHeight="1" x14ac:dyDescent="0.25">
      <c r="A24" s="117" t="s">
        <v>26</v>
      </c>
      <c r="B24" s="114" t="s">
        <v>47</v>
      </c>
      <c r="C24" s="115">
        <v>14</v>
      </c>
      <c r="D24" s="84">
        <v>27</v>
      </c>
      <c r="E24" s="114" t="s">
        <v>15</v>
      </c>
      <c r="F24" s="69" t="s">
        <v>22</v>
      </c>
      <c r="G24" s="70" t="s">
        <v>29</v>
      </c>
      <c r="H24" s="70" t="s">
        <v>12</v>
      </c>
      <c r="I24" s="70" t="s">
        <v>14</v>
      </c>
      <c r="J24" s="68">
        <v>3.75</v>
      </c>
      <c r="K24" s="89">
        <f>0</f>
        <v>0</v>
      </c>
      <c r="L24" s="23">
        <f t="shared" si="6"/>
        <v>0</v>
      </c>
      <c r="M24" s="24" t="str">
        <f t="shared" si="0"/>
        <v>OK</v>
      </c>
      <c r="N24" s="51"/>
      <c r="O24" s="51"/>
      <c r="P24" s="51"/>
      <c r="Q24" s="50"/>
      <c r="R24" s="51"/>
      <c r="S24" s="50"/>
      <c r="T24" s="50"/>
      <c r="U24" s="48"/>
      <c r="V24" s="51"/>
      <c r="W24" s="34"/>
      <c r="X24" s="50"/>
      <c r="Y24" s="34"/>
      <c r="Z24" s="32"/>
      <c r="AA24" s="32"/>
      <c r="AB24" s="32"/>
      <c r="AC24" s="32"/>
      <c r="AD24" s="32"/>
      <c r="AE24" s="32"/>
    </row>
    <row r="25" spans="1:31" s="7" customFormat="1" ht="30.1" customHeight="1" x14ac:dyDescent="0.25">
      <c r="A25" s="118"/>
      <c r="B25" s="114"/>
      <c r="C25" s="115"/>
      <c r="D25" s="84">
        <v>28</v>
      </c>
      <c r="E25" s="114"/>
      <c r="F25" s="69" t="s">
        <v>22</v>
      </c>
      <c r="G25" s="70" t="s">
        <v>30</v>
      </c>
      <c r="H25" s="70" t="s">
        <v>18</v>
      </c>
      <c r="I25" s="70" t="s">
        <v>14</v>
      </c>
      <c r="J25" s="68">
        <v>115</v>
      </c>
      <c r="K25" s="89">
        <f>0</f>
        <v>0</v>
      </c>
      <c r="L25" s="23">
        <f t="shared" si="6"/>
        <v>0</v>
      </c>
      <c r="M25" s="24" t="str">
        <f t="shared" si="0"/>
        <v>OK</v>
      </c>
      <c r="N25" s="51"/>
      <c r="O25" s="51"/>
      <c r="P25" s="51"/>
      <c r="Q25" s="50"/>
      <c r="R25" s="51"/>
      <c r="S25" s="50"/>
      <c r="T25" s="50"/>
      <c r="U25" s="48"/>
      <c r="V25" s="51"/>
      <c r="W25" s="34"/>
      <c r="X25" s="50"/>
      <c r="Y25" s="34"/>
      <c r="Z25" s="32"/>
      <c r="AA25" s="32"/>
      <c r="AB25" s="32"/>
      <c r="AC25" s="32"/>
      <c r="AD25" s="32"/>
      <c r="AE25" s="32"/>
    </row>
    <row r="26" spans="1:31" s="7" customFormat="1" ht="30.1" customHeight="1" x14ac:dyDescent="0.25">
      <c r="A26" s="118"/>
      <c r="B26" s="114" t="s">
        <v>28</v>
      </c>
      <c r="C26" s="115">
        <v>15</v>
      </c>
      <c r="D26" s="84">
        <v>29</v>
      </c>
      <c r="E26" s="114" t="s">
        <v>16</v>
      </c>
      <c r="F26" s="69" t="s">
        <v>22</v>
      </c>
      <c r="G26" s="70" t="s">
        <v>29</v>
      </c>
      <c r="H26" s="70" t="s">
        <v>12</v>
      </c>
      <c r="I26" s="70" t="s">
        <v>14</v>
      </c>
      <c r="J26" s="68">
        <v>5.9</v>
      </c>
      <c r="K26" s="89">
        <f>0</f>
        <v>0</v>
      </c>
      <c r="L26" s="23">
        <f t="shared" si="6"/>
        <v>0</v>
      </c>
      <c r="M26" s="24" t="str">
        <f t="shared" si="0"/>
        <v>OK</v>
      </c>
      <c r="N26" s="51"/>
      <c r="O26" s="51"/>
      <c r="P26" s="50"/>
      <c r="Q26" s="50"/>
      <c r="R26" s="50"/>
      <c r="S26" s="50"/>
      <c r="T26" s="50"/>
      <c r="U26" s="48"/>
      <c r="V26" s="51"/>
      <c r="W26" s="34"/>
      <c r="X26" s="51"/>
      <c r="Y26" s="34"/>
      <c r="Z26" s="32"/>
      <c r="AA26" s="32"/>
      <c r="AB26" s="32"/>
      <c r="AC26" s="32"/>
      <c r="AD26" s="32"/>
      <c r="AE26" s="32"/>
    </row>
    <row r="27" spans="1:31" s="7" customFormat="1" ht="30.1" customHeight="1" x14ac:dyDescent="0.25">
      <c r="A27" s="118"/>
      <c r="B27" s="114"/>
      <c r="C27" s="115"/>
      <c r="D27" s="84">
        <v>30</v>
      </c>
      <c r="E27" s="114"/>
      <c r="F27" s="69" t="s">
        <v>22</v>
      </c>
      <c r="G27" s="70" t="s">
        <v>30</v>
      </c>
      <c r="H27" s="70" t="s">
        <v>18</v>
      </c>
      <c r="I27" s="70" t="s">
        <v>14</v>
      </c>
      <c r="J27" s="68">
        <v>600</v>
      </c>
      <c r="K27" s="89">
        <f>0</f>
        <v>0</v>
      </c>
      <c r="L27" s="23">
        <f t="shared" si="6"/>
        <v>0</v>
      </c>
      <c r="M27" s="24" t="str">
        <f t="shared" si="0"/>
        <v>OK</v>
      </c>
      <c r="N27" s="51"/>
      <c r="O27" s="51"/>
      <c r="P27" s="50"/>
      <c r="Q27" s="50"/>
      <c r="R27" s="50"/>
      <c r="S27" s="50"/>
      <c r="T27" s="50"/>
      <c r="U27" s="48"/>
      <c r="V27" s="51"/>
      <c r="W27" s="34"/>
      <c r="X27" s="51"/>
      <c r="Y27" s="34"/>
      <c r="Z27" s="32"/>
      <c r="AA27" s="32"/>
      <c r="AB27" s="32"/>
      <c r="AC27" s="32"/>
      <c r="AD27" s="32"/>
      <c r="AE27" s="32"/>
    </row>
    <row r="28" spans="1:31" s="7" customFormat="1" ht="30.1" customHeight="1" x14ac:dyDescent="0.25">
      <c r="A28" s="118"/>
      <c r="B28" s="114" t="s">
        <v>28</v>
      </c>
      <c r="C28" s="115">
        <v>16</v>
      </c>
      <c r="D28" s="84">
        <v>31</v>
      </c>
      <c r="E28" s="114" t="s">
        <v>17</v>
      </c>
      <c r="F28" s="69" t="s">
        <v>22</v>
      </c>
      <c r="G28" s="70" t="s">
        <v>29</v>
      </c>
      <c r="H28" s="70" t="s">
        <v>12</v>
      </c>
      <c r="I28" s="70" t="s">
        <v>14</v>
      </c>
      <c r="J28" s="68">
        <v>11.44</v>
      </c>
      <c r="K28" s="89">
        <f>0</f>
        <v>0</v>
      </c>
      <c r="L28" s="23">
        <f t="shared" si="6"/>
        <v>0</v>
      </c>
      <c r="M28" s="24" t="str">
        <f t="shared" si="0"/>
        <v>OK</v>
      </c>
      <c r="N28" s="51"/>
      <c r="O28" s="51"/>
      <c r="P28" s="50"/>
      <c r="Q28" s="51"/>
      <c r="R28" s="50"/>
      <c r="S28" s="51"/>
      <c r="T28" s="50"/>
      <c r="U28" s="48"/>
      <c r="V28" s="51"/>
      <c r="W28" s="34"/>
      <c r="X28" s="50"/>
      <c r="Y28" s="34"/>
      <c r="Z28" s="32"/>
      <c r="AA28" s="32"/>
      <c r="AB28" s="32"/>
      <c r="AC28" s="32"/>
      <c r="AD28" s="32"/>
      <c r="AE28" s="32"/>
    </row>
    <row r="29" spans="1:31" s="7" customFormat="1" ht="30.1" customHeight="1" x14ac:dyDescent="0.25">
      <c r="A29" s="118"/>
      <c r="B29" s="114"/>
      <c r="C29" s="115"/>
      <c r="D29" s="84">
        <v>32</v>
      </c>
      <c r="E29" s="114"/>
      <c r="F29" s="69" t="s">
        <v>22</v>
      </c>
      <c r="G29" s="70" t="s">
        <v>30</v>
      </c>
      <c r="H29" s="70" t="s">
        <v>18</v>
      </c>
      <c r="I29" s="70" t="s">
        <v>14</v>
      </c>
      <c r="J29" s="68">
        <v>800</v>
      </c>
      <c r="K29" s="89">
        <f>0</f>
        <v>0</v>
      </c>
      <c r="L29" s="23">
        <f t="shared" si="6"/>
        <v>0</v>
      </c>
      <c r="M29" s="24" t="str">
        <f t="shared" si="0"/>
        <v>OK</v>
      </c>
      <c r="N29" s="51"/>
      <c r="O29" s="51"/>
      <c r="P29" s="50"/>
      <c r="Q29" s="51"/>
      <c r="R29" s="50"/>
      <c r="S29" s="51"/>
      <c r="T29" s="50"/>
      <c r="U29" s="48"/>
      <c r="V29" s="51"/>
      <c r="W29" s="34"/>
      <c r="X29" s="50"/>
      <c r="Y29" s="34"/>
      <c r="Z29" s="32"/>
      <c r="AA29" s="32"/>
      <c r="AB29" s="32"/>
      <c r="AC29" s="32"/>
      <c r="AD29" s="32"/>
      <c r="AE29" s="32"/>
    </row>
    <row r="30" spans="1:31" ht="30.1" customHeight="1" x14ac:dyDescent="0.25">
      <c r="A30" s="118"/>
      <c r="B30" s="114" t="s">
        <v>48</v>
      </c>
      <c r="C30" s="115">
        <v>17</v>
      </c>
      <c r="D30" s="84">
        <v>33</v>
      </c>
      <c r="E30" s="114" t="s">
        <v>13</v>
      </c>
      <c r="F30" s="69" t="s">
        <v>22</v>
      </c>
      <c r="G30" s="70" t="s">
        <v>29</v>
      </c>
      <c r="H30" s="70" t="s">
        <v>12</v>
      </c>
      <c r="I30" s="70" t="s">
        <v>14</v>
      </c>
      <c r="J30" s="68">
        <v>10.25</v>
      </c>
      <c r="K30" s="89">
        <f>0</f>
        <v>0</v>
      </c>
      <c r="L30" s="23">
        <f t="shared" si="6"/>
        <v>0</v>
      </c>
      <c r="M30" s="24" t="str">
        <f t="shared" si="0"/>
        <v>OK</v>
      </c>
      <c r="N30" s="46"/>
      <c r="O30" s="46"/>
      <c r="P30" s="52"/>
      <c r="Q30" s="52"/>
      <c r="R30" s="52"/>
      <c r="S30" s="52"/>
      <c r="T30" s="52"/>
      <c r="U30" s="52"/>
      <c r="V30" s="52"/>
      <c r="W30" s="52"/>
      <c r="X30" s="49"/>
      <c r="Y30" s="49"/>
      <c r="Z30" s="49"/>
      <c r="AA30" s="49"/>
      <c r="AB30" s="49"/>
      <c r="AC30" s="49"/>
      <c r="AD30" s="49"/>
      <c r="AE30" s="49"/>
    </row>
    <row r="31" spans="1:31" ht="30.1" customHeight="1" x14ac:dyDescent="0.25">
      <c r="A31" s="119"/>
      <c r="B31" s="114"/>
      <c r="C31" s="115"/>
      <c r="D31" s="84">
        <v>34</v>
      </c>
      <c r="E31" s="114"/>
      <c r="F31" s="69" t="s">
        <v>22</v>
      </c>
      <c r="G31" s="70" t="s">
        <v>30</v>
      </c>
      <c r="H31" s="70" t="s">
        <v>18</v>
      </c>
      <c r="I31" s="70" t="s">
        <v>14</v>
      </c>
      <c r="J31" s="68">
        <v>750</v>
      </c>
      <c r="K31" s="89">
        <f>0</f>
        <v>0</v>
      </c>
      <c r="L31" s="23">
        <f t="shared" si="6"/>
        <v>0</v>
      </c>
      <c r="M31" s="24" t="str">
        <f t="shared" si="0"/>
        <v>OK</v>
      </c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49"/>
      <c r="Y31" s="49"/>
      <c r="Z31" s="49"/>
      <c r="AA31" s="49"/>
      <c r="AB31" s="49"/>
      <c r="AC31" s="49"/>
      <c r="AD31" s="49"/>
      <c r="AE31" s="49"/>
    </row>
    <row r="32" spans="1:31" ht="30.1" customHeight="1" x14ac:dyDescent="0.25">
      <c r="A32" s="117" t="s">
        <v>35</v>
      </c>
      <c r="B32" s="114" t="s">
        <v>49</v>
      </c>
      <c r="C32" s="115">
        <v>18</v>
      </c>
      <c r="D32" s="84">
        <v>35</v>
      </c>
      <c r="E32" s="114" t="s">
        <v>15</v>
      </c>
      <c r="F32" s="69" t="s">
        <v>22</v>
      </c>
      <c r="G32" s="70" t="s">
        <v>29</v>
      </c>
      <c r="H32" s="70" t="s">
        <v>12</v>
      </c>
      <c r="I32" s="70" t="s">
        <v>14</v>
      </c>
      <c r="J32" s="68">
        <v>9.19</v>
      </c>
      <c r="K32" s="89">
        <f>0</f>
        <v>0</v>
      </c>
      <c r="L32" s="23">
        <f t="shared" si="6"/>
        <v>0</v>
      </c>
      <c r="M32" s="24" t="str">
        <f t="shared" si="0"/>
        <v>OK</v>
      </c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49"/>
      <c r="Y32" s="49"/>
      <c r="Z32" s="49"/>
      <c r="AA32" s="49"/>
      <c r="AB32" s="49"/>
      <c r="AC32" s="49"/>
      <c r="AD32" s="49"/>
      <c r="AE32" s="49"/>
    </row>
    <row r="33" spans="1:31" ht="30.1" customHeight="1" x14ac:dyDescent="0.25">
      <c r="A33" s="118"/>
      <c r="B33" s="114"/>
      <c r="C33" s="115"/>
      <c r="D33" s="84">
        <v>36</v>
      </c>
      <c r="E33" s="114"/>
      <c r="F33" s="69" t="s">
        <v>22</v>
      </c>
      <c r="G33" s="70" t="s">
        <v>30</v>
      </c>
      <c r="H33" s="70" t="s">
        <v>18</v>
      </c>
      <c r="I33" s="70" t="s">
        <v>14</v>
      </c>
      <c r="J33" s="68">
        <v>1698.99</v>
      </c>
      <c r="K33" s="89">
        <f>0</f>
        <v>0</v>
      </c>
      <c r="L33" s="23">
        <f t="shared" si="6"/>
        <v>0</v>
      </c>
      <c r="M33" s="24" t="str">
        <f t="shared" si="0"/>
        <v>OK</v>
      </c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49"/>
      <c r="Y33" s="49"/>
      <c r="Z33" s="49"/>
      <c r="AA33" s="49"/>
      <c r="AB33" s="49"/>
      <c r="AC33" s="49"/>
      <c r="AD33" s="49"/>
      <c r="AE33" s="49"/>
    </row>
    <row r="34" spans="1:31" ht="30.1" customHeight="1" x14ac:dyDescent="0.25">
      <c r="A34" s="118"/>
      <c r="B34" s="114" t="s">
        <v>48</v>
      </c>
      <c r="C34" s="115">
        <v>19</v>
      </c>
      <c r="D34" s="84">
        <v>37</v>
      </c>
      <c r="E34" s="114" t="s">
        <v>17</v>
      </c>
      <c r="F34" s="69" t="s">
        <v>22</v>
      </c>
      <c r="G34" s="70" t="s">
        <v>29</v>
      </c>
      <c r="H34" s="70" t="s">
        <v>12</v>
      </c>
      <c r="I34" s="70" t="s">
        <v>14</v>
      </c>
      <c r="J34" s="68">
        <v>15.2</v>
      </c>
      <c r="K34" s="89">
        <f>0</f>
        <v>0</v>
      </c>
      <c r="L34" s="23">
        <f t="shared" si="6"/>
        <v>0</v>
      </c>
      <c r="M34" s="24" t="str">
        <f t="shared" si="0"/>
        <v>OK</v>
      </c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49"/>
      <c r="Y34" s="49"/>
      <c r="Z34" s="49"/>
      <c r="AA34" s="49"/>
      <c r="AB34" s="49"/>
      <c r="AC34" s="49"/>
      <c r="AD34" s="49"/>
      <c r="AE34" s="49"/>
    </row>
    <row r="35" spans="1:31" ht="30.1" customHeight="1" x14ac:dyDescent="0.25">
      <c r="A35" s="119"/>
      <c r="B35" s="114"/>
      <c r="C35" s="116"/>
      <c r="D35" s="84">
        <v>38</v>
      </c>
      <c r="E35" s="114"/>
      <c r="F35" s="69" t="s">
        <v>22</v>
      </c>
      <c r="G35" s="70" t="s">
        <v>30</v>
      </c>
      <c r="H35" s="70" t="s">
        <v>18</v>
      </c>
      <c r="I35" s="70" t="s">
        <v>14</v>
      </c>
      <c r="J35" s="68">
        <v>1000</v>
      </c>
      <c r="K35" s="89">
        <f>0</f>
        <v>0</v>
      </c>
      <c r="L35" s="23">
        <f t="shared" si="6"/>
        <v>0</v>
      </c>
      <c r="M35" s="24" t="str">
        <f t="shared" si="0"/>
        <v>OK</v>
      </c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49"/>
      <c r="Y35" s="49"/>
      <c r="Z35" s="49"/>
      <c r="AA35" s="49"/>
      <c r="AB35" s="49"/>
      <c r="AC35" s="49"/>
      <c r="AD35" s="49"/>
      <c r="AE35" s="49"/>
    </row>
    <row r="36" spans="1:31" ht="30.1" customHeight="1" x14ac:dyDescent="0.25">
      <c r="A36" s="117" t="s">
        <v>50</v>
      </c>
      <c r="B36" s="114" t="s">
        <v>51</v>
      </c>
      <c r="C36" s="115">
        <v>20</v>
      </c>
      <c r="D36" s="84">
        <v>39</v>
      </c>
      <c r="E36" s="114" t="s">
        <v>15</v>
      </c>
      <c r="F36" s="69" t="s">
        <v>22</v>
      </c>
      <c r="G36" s="70" t="s">
        <v>29</v>
      </c>
      <c r="H36" s="70" t="s">
        <v>12</v>
      </c>
      <c r="I36" s="70" t="s">
        <v>14</v>
      </c>
      <c r="J36" s="68">
        <v>9.16</v>
      </c>
      <c r="K36" s="89">
        <f>0</f>
        <v>0</v>
      </c>
      <c r="L36" s="23">
        <f t="shared" si="6"/>
        <v>0</v>
      </c>
      <c r="M36" s="24" t="str">
        <f t="shared" si="0"/>
        <v>OK</v>
      </c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49"/>
      <c r="Y36" s="49"/>
      <c r="Z36" s="49"/>
      <c r="AA36" s="49"/>
      <c r="AB36" s="49"/>
      <c r="AC36" s="49"/>
      <c r="AD36" s="49"/>
      <c r="AE36" s="49"/>
    </row>
    <row r="37" spans="1:31" ht="30.1" customHeight="1" x14ac:dyDescent="0.25">
      <c r="A37" s="118"/>
      <c r="B37" s="114"/>
      <c r="C37" s="116"/>
      <c r="D37" s="84">
        <v>40</v>
      </c>
      <c r="E37" s="114"/>
      <c r="F37" s="69" t="s">
        <v>22</v>
      </c>
      <c r="G37" s="70" t="s">
        <v>30</v>
      </c>
      <c r="H37" s="70" t="s">
        <v>18</v>
      </c>
      <c r="I37" s="70" t="s">
        <v>14</v>
      </c>
      <c r="J37" s="68">
        <v>1700</v>
      </c>
      <c r="K37" s="89">
        <f>0</f>
        <v>0</v>
      </c>
      <c r="L37" s="23">
        <f t="shared" si="6"/>
        <v>0</v>
      </c>
      <c r="M37" s="24" t="str">
        <f t="shared" si="0"/>
        <v>OK</v>
      </c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49"/>
      <c r="Y37" s="49"/>
      <c r="Z37" s="49"/>
      <c r="AA37" s="49"/>
      <c r="AB37" s="49"/>
      <c r="AC37" s="49"/>
      <c r="AD37" s="49"/>
      <c r="AE37" s="49"/>
    </row>
    <row r="38" spans="1:31" ht="30.1" customHeight="1" x14ac:dyDescent="0.25">
      <c r="A38" s="118"/>
      <c r="B38" s="114" t="s">
        <v>51</v>
      </c>
      <c r="C38" s="115">
        <v>21</v>
      </c>
      <c r="D38" s="84">
        <v>41</v>
      </c>
      <c r="E38" s="114" t="s">
        <v>16</v>
      </c>
      <c r="F38" s="69" t="s">
        <v>22</v>
      </c>
      <c r="G38" s="70" t="s">
        <v>29</v>
      </c>
      <c r="H38" s="70" t="s">
        <v>12</v>
      </c>
      <c r="I38" s="70" t="s">
        <v>14</v>
      </c>
      <c r="J38" s="68">
        <v>13.05</v>
      </c>
      <c r="K38" s="89">
        <f>0</f>
        <v>0</v>
      </c>
      <c r="L38" s="23">
        <f t="shared" si="6"/>
        <v>0</v>
      </c>
      <c r="M38" s="24" t="str">
        <f t="shared" si="0"/>
        <v>OK</v>
      </c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49"/>
      <c r="Y38" s="49"/>
      <c r="Z38" s="49"/>
      <c r="AA38" s="49"/>
      <c r="AB38" s="49"/>
      <c r="AC38" s="49"/>
      <c r="AD38" s="49"/>
      <c r="AE38" s="49"/>
    </row>
    <row r="39" spans="1:31" ht="30.1" customHeight="1" x14ac:dyDescent="0.25">
      <c r="A39" s="118"/>
      <c r="B39" s="114"/>
      <c r="C39" s="116"/>
      <c r="D39" s="84">
        <v>42</v>
      </c>
      <c r="E39" s="114"/>
      <c r="F39" s="69" t="s">
        <v>22</v>
      </c>
      <c r="G39" s="70" t="s">
        <v>30</v>
      </c>
      <c r="H39" s="70" t="s">
        <v>18</v>
      </c>
      <c r="I39" s="70" t="s">
        <v>14</v>
      </c>
      <c r="J39" s="68">
        <v>2100</v>
      </c>
      <c r="K39" s="89">
        <f>0</f>
        <v>0</v>
      </c>
      <c r="L39" s="23">
        <f t="shared" si="6"/>
        <v>0</v>
      </c>
      <c r="M39" s="24" t="str">
        <f t="shared" si="0"/>
        <v>OK</v>
      </c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49"/>
      <c r="Y39" s="49"/>
      <c r="Z39" s="49"/>
      <c r="AA39" s="49"/>
      <c r="AB39" s="49"/>
      <c r="AC39" s="49"/>
      <c r="AD39" s="49"/>
      <c r="AE39" s="49"/>
    </row>
    <row r="40" spans="1:31" ht="30.1" customHeight="1" x14ac:dyDescent="0.25">
      <c r="A40" s="118"/>
      <c r="B40" s="114" t="s">
        <v>28</v>
      </c>
      <c r="C40" s="115">
        <v>22</v>
      </c>
      <c r="D40" s="84">
        <v>43</v>
      </c>
      <c r="E40" s="114" t="s">
        <v>17</v>
      </c>
      <c r="F40" s="69" t="s">
        <v>22</v>
      </c>
      <c r="G40" s="70" t="s">
        <v>29</v>
      </c>
      <c r="H40" s="70" t="s">
        <v>12</v>
      </c>
      <c r="I40" s="70" t="s">
        <v>14</v>
      </c>
      <c r="J40" s="68">
        <v>17.420000000000002</v>
      </c>
      <c r="K40" s="89">
        <f>0</f>
        <v>0</v>
      </c>
      <c r="L40" s="23">
        <f t="shared" si="6"/>
        <v>0</v>
      </c>
      <c r="M40" s="24" t="str">
        <f t="shared" si="0"/>
        <v>OK</v>
      </c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49"/>
      <c r="Y40" s="49"/>
      <c r="Z40" s="49"/>
      <c r="AA40" s="49"/>
      <c r="AB40" s="49"/>
      <c r="AC40" s="49"/>
      <c r="AD40" s="49"/>
      <c r="AE40" s="49"/>
    </row>
    <row r="41" spans="1:31" ht="30.1" customHeight="1" x14ac:dyDescent="0.25">
      <c r="A41" s="118"/>
      <c r="B41" s="114"/>
      <c r="C41" s="116"/>
      <c r="D41" s="84">
        <v>44</v>
      </c>
      <c r="E41" s="114"/>
      <c r="F41" s="69" t="s">
        <v>22</v>
      </c>
      <c r="G41" s="70" t="s">
        <v>30</v>
      </c>
      <c r="H41" s="70" t="s">
        <v>18</v>
      </c>
      <c r="I41" s="70" t="s">
        <v>14</v>
      </c>
      <c r="J41" s="68">
        <v>1500</v>
      </c>
      <c r="K41" s="89">
        <f>0</f>
        <v>0</v>
      </c>
      <c r="L41" s="23">
        <f t="shared" si="6"/>
        <v>0</v>
      </c>
      <c r="M41" s="24" t="str">
        <f t="shared" si="0"/>
        <v>OK</v>
      </c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49"/>
      <c r="Y41" s="49"/>
      <c r="Z41" s="49"/>
      <c r="AA41" s="49"/>
      <c r="AB41" s="49"/>
      <c r="AC41" s="49"/>
      <c r="AD41" s="49"/>
      <c r="AE41" s="49"/>
    </row>
    <row r="42" spans="1:31" s="7" customFormat="1" ht="30.1" customHeight="1" x14ac:dyDescent="0.25">
      <c r="A42" s="118"/>
      <c r="B42" s="114" t="s">
        <v>52</v>
      </c>
      <c r="C42" s="115">
        <v>23</v>
      </c>
      <c r="D42" s="84">
        <v>45</v>
      </c>
      <c r="E42" s="114" t="s">
        <v>13</v>
      </c>
      <c r="F42" s="69" t="s">
        <v>22</v>
      </c>
      <c r="G42" s="70" t="s">
        <v>29</v>
      </c>
      <c r="H42" s="70" t="s">
        <v>12</v>
      </c>
      <c r="I42" s="70" t="s">
        <v>14</v>
      </c>
      <c r="J42" s="68">
        <v>16.2</v>
      </c>
      <c r="K42" s="89">
        <f>0</f>
        <v>0</v>
      </c>
      <c r="L42" s="23">
        <f t="shared" si="5"/>
        <v>0</v>
      </c>
      <c r="M42" s="24" t="str">
        <f t="shared" si="0"/>
        <v>OK</v>
      </c>
      <c r="N42" s="51"/>
      <c r="O42" s="51"/>
      <c r="P42" s="51"/>
      <c r="Q42" s="50"/>
      <c r="R42" s="51"/>
      <c r="S42" s="50"/>
      <c r="T42" s="50"/>
      <c r="U42" s="48"/>
      <c r="V42" s="51"/>
      <c r="W42" s="34"/>
      <c r="X42" s="50"/>
      <c r="Y42" s="34"/>
      <c r="Z42" s="32"/>
      <c r="AA42" s="32"/>
      <c r="AB42" s="32"/>
      <c r="AC42" s="32"/>
      <c r="AD42" s="32"/>
      <c r="AE42" s="32"/>
    </row>
    <row r="43" spans="1:31" s="7" customFormat="1" ht="30.1" customHeight="1" x14ac:dyDescent="0.25">
      <c r="A43" s="118"/>
      <c r="B43" s="114"/>
      <c r="C43" s="116"/>
      <c r="D43" s="84">
        <v>46</v>
      </c>
      <c r="E43" s="114"/>
      <c r="F43" s="69" t="s">
        <v>22</v>
      </c>
      <c r="G43" s="70" t="s">
        <v>30</v>
      </c>
      <c r="H43" s="70" t="s">
        <v>18</v>
      </c>
      <c r="I43" s="70" t="s">
        <v>14</v>
      </c>
      <c r="J43" s="68">
        <v>2648</v>
      </c>
      <c r="K43" s="89">
        <f>0</f>
        <v>0</v>
      </c>
      <c r="L43" s="23">
        <f t="shared" si="5"/>
        <v>0</v>
      </c>
      <c r="M43" s="24" t="str">
        <f t="shared" si="0"/>
        <v>OK</v>
      </c>
      <c r="N43" s="51"/>
      <c r="O43" s="51"/>
      <c r="P43" s="51"/>
      <c r="Q43" s="50"/>
      <c r="R43" s="51"/>
      <c r="S43" s="50"/>
      <c r="T43" s="50"/>
      <c r="U43" s="48"/>
      <c r="V43" s="51"/>
      <c r="W43" s="34"/>
      <c r="X43" s="50"/>
      <c r="Y43" s="34"/>
      <c r="Z43" s="32"/>
      <c r="AA43" s="32"/>
      <c r="AB43" s="32"/>
      <c r="AC43" s="32"/>
      <c r="AD43" s="32"/>
      <c r="AE43" s="32"/>
    </row>
    <row r="44" spans="1:31" s="7" customFormat="1" ht="30.1" customHeight="1" x14ac:dyDescent="0.25">
      <c r="A44" s="118"/>
      <c r="B44" s="114" t="s">
        <v>53</v>
      </c>
      <c r="C44" s="115">
        <v>24</v>
      </c>
      <c r="D44" s="84">
        <v>47</v>
      </c>
      <c r="E44" s="114" t="s">
        <v>54</v>
      </c>
      <c r="F44" s="69" t="s">
        <v>22</v>
      </c>
      <c r="G44" s="70" t="s">
        <v>29</v>
      </c>
      <c r="H44" s="70" t="s">
        <v>12</v>
      </c>
      <c r="I44" s="70" t="s">
        <v>14</v>
      </c>
      <c r="J44" s="68">
        <v>17.09</v>
      </c>
      <c r="K44" s="89">
        <f>0</f>
        <v>0</v>
      </c>
      <c r="L44" s="23">
        <f t="shared" si="5"/>
        <v>0</v>
      </c>
      <c r="M44" s="24" t="str">
        <f t="shared" si="0"/>
        <v>OK</v>
      </c>
      <c r="N44" s="51"/>
      <c r="O44" s="51"/>
      <c r="P44" s="50"/>
      <c r="Q44" s="50"/>
      <c r="R44" s="50"/>
      <c r="S44" s="50"/>
      <c r="T44" s="50"/>
      <c r="U44" s="48"/>
      <c r="V44" s="51"/>
      <c r="W44" s="34"/>
      <c r="X44" s="51"/>
      <c r="Y44" s="34"/>
      <c r="Z44" s="32"/>
      <c r="AA44" s="32"/>
      <c r="AB44" s="32"/>
      <c r="AC44" s="32"/>
      <c r="AD44" s="32"/>
      <c r="AE44" s="32"/>
    </row>
    <row r="45" spans="1:31" s="7" customFormat="1" ht="30.1" customHeight="1" x14ac:dyDescent="0.25">
      <c r="A45" s="118"/>
      <c r="B45" s="114"/>
      <c r="C45" s="116"/>
      <c r="D45" s="84">
        <v>48</v>
      </c>
      <c r="E45" s="114"/>
      <c r="F45" s="69" t="s">
        <v>22</v>
      </c>
      <c r="G45" s="70" t="s">
        <v>30</v>
      </c>
      <c r="H45" s="70" t="s">
        <v>18</v>
      </c>
      <c r="I45" s="70" t="s">
        <v>14</v>
      </c>
      <c r="J45" s="68">
        <v>2674</v>
      </c>
      <c r="K45" s="89">
        <f>0</f>
        <v>0</v>
      </c>
      <c r="L45" s="23">
        <f t="shared" si="5"/>
        <v>0</v>
      </c>
      <c r="M45" s="24" t="str">
        <f t="shared" si="0"/>
        <v>OK</v>
      </c>
      <c r="N45" s="51"/>
      <c r="O45" s="51"/>
      <c r="P45" s="50"/>
      <c r="Q45" s="50"/>
      <c r="R45" s="50"/>
      <c r="S45" s="50"/>
      <c r="T45" s="50"/>
      <c r="U45" s="48"/>
      <c r="V45" s="51"/>
      <c r="W45" s="34"/>
      <c r="X45" s="51"/>
      <c r="Y45" s="34"/>
      <c r="Z45" s="32"/>
      <c r="AA45" s="32"/>
      <c r="AB45" s="32"/>
      <c r="AC45" s="32"/>
      <c r="AD45" s="32"/>
      <c r="AE45" s="32"/>
    </row>
    <row r="46" spans="1:31" s="7" customFormat="1" ht="30.1" customHeight="1" x14ac:dyDescent="0.25">
      <c r="A46" s="118"/>
      <c r="B46" s="114" t="s">
        <v>52</v>
      </c>
      <c r="C46" s="115">
        <v>25</v>
      </c>
      <c r="D46" s="84">
        <v>49</v>
      </c>
      <c r="E46" s="114" t="s">
        <v>23</v>
      </c>
      <c r="F46" s="69" t="s">
        <v>22</v>
      </c>
      <c r="G46" s="70" t="s">
        <v>29</v>
      </c>
      <c r="H46" s="70" t="s">
        <v>12</v>
      </c>
      <c r="I46" s="70" t="s">
        <v>14</v>
      </c>
      <c r="J46" s="68">
        <v>6.93</v>
      </c>
      <c r="K46" s="89">
        <f>0</f>
        <v>0</v>
      </c>
      <c r="L46" s="23">
        <f t="shared" si="5"/>
        <v>0</v>
      </c>
      <c r="M46" s="24" t="str">
        <f t="shared" si="0"/>
        <v>OK</v>
      </c>
      <c r="N46" s="51"/>
      <c r="O46" s="51"/>
      <c r="P46" s="50"/>
      <c r="Q46" s="51"/>
      <c r="R46" s="50"/>
      <c r="S46" s="51"/>
      <c r="T46" s="50"/>
      <c r="U46" s="48"/>
      <c r="V46" s="51"/>
      <c r="W46" s="34"/>
      <c r="X46" s="50"/>
      <c r="Y46" s="34"/>
      <c r="Z46" s="32"/>
      <c r="AA46" s="32"/>
      <c r="AB46" s="32"/>
      <c r="AC46" s="32"/>
      <c r="AD46" s="32"/>
      <c r="AE46" s="32"/>
    </row>
    <row r="47" spans="1:31" s="7" customFormat="1" ht="30.1" customHeight="1" x14ac:dyDescent="0.25">
      <c r="A47" s="119"/>
      <c r="B47" s="114"/>
      <c r="C47" s="116"/>
      <c r="D47" s="84">
        <v>50</v>
      </c>
      <c r="E47" s="114"/>
      <c r="F47" s="69" t="s">
        <v>22</v>
      </c>
      <c r="G47" s="70" t="s">
        <v>30</v>
      </c>
      <c r="H47" s="70" t="s">
        <v>18</v>
      </c>
      <c r="I47" s="70" t="s">
        <v>14</v>
      </c>
      <c r="J47" s="68">
        <v>1364</v>
      </c>
      <c r="K47" s="89">
        <f>0</f>
        <v>0</v>
      </c>
      <c r="L47" s="23">
        <f t="shared" si="5"/>
        <v>0</v>
      </c>
      <c r="M47" s="24" t="str">
        <f t="shared" si="0"/>
        <v>OK</v>
      </c>
      <c r="N47" s="51"/>
      <c r="O47" s="51"/>
      <c r="P47" s="50"/>
      <c r="Q47" s="51"/>
      <c r="R47" s="50"/>
      <c r="S47" s="51"/>
      <c r="T47" s="50"/>
      <c r="U47" s="48"/>
      <c r="V47" s="51"/>
      <c r="W47" s="34"/>
      <c r="X47" s="50"/>
      <c r="Y47" s="34"/>
      <c r="Z47" s="32"/>
      <c r="AA47" s="32"/>
      <c r="AB47" s="32"/>
      <c r="AC47" s="32"/>
      <c r="AD47" s="32"/>
      <c r="AE47" s="32"/>
    </row>
    <row r="48" spans="1:31" s="7" customFormat="1" ht="30.1" customHeight="1" x14ac:dyDescent="0.25">
      <c r="A48" s="117" t="s">
        <v>55</v>
      </c>
      <c r="B48" s="114" t="s">
        <v>49</v>
      </c>
      <c r="C48" s="115">
        <v>26</v>
      </c>
      <c r="D48" s="84">
        <v>51</v>
      </c>
      <c r="E48" s="114" t="s">
        <v>15</v>
      </c>
      <c r="F48" s="69" t="s">
        <v>22</v>
      </c>
      <c r="G48" s="70" t="s">
        <v>29</v>
      </c>
      <c r="H48" s="70" t="s">
        <v>12</v>
      </c>
      <c r="I48" s="70" t="s">
        <v>14</v>
      </c>
      <c r="J48" s="68">
        <v>8.8699999999999992</v>
      </c>
      <c r="K48" s="89">
        <f>0</f>
        <v>0</v>
      </c>
      <c r="L48" s="23">
        <f t="shared" si="5"/>
        <v>0</v>
      </c>
      <c r="M48" s="24" t="str">
        <f t="shared" si="0"/>
        <v>OK</v>
      </c>
      <c r="N48" s="51"/>
      <c r="O48" s="51"/>
      <c r="P48" s="50"/>
      <c r="Q48" s="51"/>
      <c r="R48" s="50"/>
      <c r="S48" s="51"/>
      <c r="T48" s="50"/>
      <c r="U48" s="48"/>
      <c r="V48" s="51"/>
      <c r="W48" s="34"/>
      <c r="X48" s="50"/>
      <c r="Y48" s="34"/>
      <c r="Z48" s="32"/>
      <c r="AA48" s="32"/>
      <c r="AB48" s="32"/>
      <c r="AC48" s="32"/>
      <c r="AD48" s="32"/>
      <c r="AE48" s="32"/>
    </row>
    <row r="49" spans="1:31" s="7" customFormat="1" ht="30.1" customHeight="1" x14ac:dyDescent="0.25">
      <c r="A49" s="118"/>
      <c r="B49" s="114"/>
      <c r="C49" s="116"/>
      <c r="D49" s="84">
        <v>52</v>
      </c>
      <c r="E49" s="114"/>
      <c r="F49" s="69" t="s">
        <v>22</v>
      </c>
      <c r="G49" s="70" t="s">
        <v>30</v>
      </c>
      <c r="H49" s="70" t="s">
        <v>18</v>
      </c>
      <c r="I49" s="70" t="s">
        <v>14</v>
      </c>
      <c r="J49" s="68">
        <v>1638.99</v>
      </c>
      <c r="K49" s="89">
        <f>0</f>
        <v>0</v>
      </c>
      <c r="L49" s="23">
        <f t="shared" si="5"/>
        <v>0</v>
      </c>
      <c r="M49" s="24" t="str">
        <f t="shared" si="0"/>
        <v>OK</v>
      </c>
      <c r="N49" s="51"/>
      <c r="O49" s="51"/>
      <c r="P49" s="50"/>
      <c r="Q49" s="51"/>
      <c r="R49" s="50"/>
      <c r="S49" s="51"/>
      <c r="T49" s="50"/>
      <c r="U49" s="48"/>
      <c r="V49" s="51"/>
      <c r="W49" s="34"/>
      <c r="X49" s="50"/>
      <c r="Y49" s="34"/>
      <c r="Z49" s="32"/>
      <c r="AA49" s="32"/>
      <c r="AB49" s="32"/>
      <c r="AC49" s="32"/>
      <c r="AD49" s="32"/>
      <c r="AE49" s="32"/>
    </row>
    <row r="50" spans="1:31" ht="30.1" customHeight="1" x14ac:dyDescent="0.25">
      <c r="A50" s="118"/>
      <c r="B50" s="114" t="s">
        <v>45</v>
      </c>
      <c r="C50" s="115">
        <v>27</v>
      </c>
      <c r="D50" s="84">
        <v>53</v>
      </c>
      <c r="E50" s="114" t="s">
        <v>16</v>
      </c>
      <c r="F50" s="69" t="s">
        <v>22</v>
      </c>
      <c r="G50" s="70" t="s">
        <v>29</v>
      </c>
      <c r="H50" s="70" t="s">
        <v>12</v>
      </c>
      <c r="I50" s="70" t="s">
        <v>14</v>
      </c>
      <c r="J50" s="68">
        <v>13.18</v>
      </c>
      <c r="K50" s="89">
        <f>0</f>
        <v>0</v>
      </c>
      <c r="L50" s="23">
        <f t="shared" si="5"/>
        <v>0</v>
      </c>
      <c r="M50" s="24" t="str">
        <f t="shared" si="0"/>
        <v>OK</v>
      </c>
      <c r="N50" s="46"/>
      <c r="O50" s="46"/>
      <c r="P50" s="52"/>
      <c r="Q50" s="52"/>
      <c r="R50" s="52"/>
      <c r="S50" s="52"/>
      <c r="T50" s="52"/>
      <c r="U50" s="52"/>
      <c r="V50" s="52"/>
      <c r="W50" s="52"/>
      <c r="X50" s="49"/>
      <c r="Y50" s="49"/>
      <c r="Z50" s="49"/>
      <c r="AA50" s="49"/>
      <c r="AB50" s="49"/>
      <c r="AC50" s="49"/>
      <c r="AD50" s="49"/>
      <c r="AE50" s="49"/>
    </row>
    <row r="51" spans="1:31" ht="30.1" customHeight="1" x14ac:dyDescent="0.25">
      <c r="A51" s="118"/>
      <c r="B51" s="114"/>
      <c r="C51" s="116"/>
      <c r="D51" s="84">
        <v>54</v>
      </c>
      <c r="E51" s="114"/>
      <c r="F51" s="69" t="s">
        <v>22</v>
      </c>
      <c r="G51" s="70" t="s">
        <v>30</v>
      </c>
      <c r="H51" s="70" t="s">
        <v>18</v>
      </c>
      <c r="I51" s="70" t="s">
        <v>14</v>
      </c>
      <c r="J51" s="68">
        <v>2026.99</v>
      </c>
      <c r="K51" s="89">
        <f>0</f>
        <v>0</v>
      </c>
      <c r="L51" s="23">
        <f t="shared" si="5"/>
        <v>0</v>
      </c>
      <c r="M51" s="24" t="str">
        <f t="shared" si="0"/>
        <v>OK</v>
      </c>
      <c r="N51" s="46"/>
      <c r="O51" s="46"/>
      <c r="P51" s="52"/>
      <c r="Q51" s="52"/>
      <c r="R51" s="52"/>
      <c r="S51" s="52"/>
      <c r="T51" s="52"/>
      <c r="U51" s="52"/>
      <c r="V51" s="52"/>
      <c r="W51" s="52"/>
      <c r="X51" s="49"/>
      <c r="Y51" s="49"/>
      <c r="Z51" s="49"/>
      <c r="AA51" s="49"/>
      <c r="AB51" s="49"/>
      <c r="AC51" s="49"/>
      <c r="AD51" s="49"/>
      <c r="AE51" s="49"/>
    </row>
    <row r="52" spans="1:31" ht="30.1" customHeight="1" x14ac:dyDescent="0.25">
      <c r="A52" s="118"/>
      <c r="B52" s="114" t="s">
        <v>45</v>
      </c>
      <c r="C52" s="115">
        <v>28</v>
      </c>
      <c r="D52" s="84">
        <v>55</v>
      </c>
      <c r="E52" s="114" t="s">
        <v>17</v>
      </c>
      <c r="F52" s="69" t="s">
        <v>22</v>
      </c>
      <c r="G52" s="70" t="s">
        <v>29</v>
      </c>
      <c r="H52" s="70" t="s">
        <v>12</v>
      </c>
      <c r="I52" s="70" t="s">
        <v>14</v>
      </c>
      <c r="J52" s="68">
        <v>18.78</v>
      </c>
      <c r="K52" s="89">
        <f>0</f>
        <v>0</v>
      </c>
      <c r="L52" s="23">
        <f t="shared" si="5"/>
        <v>0</v>
      </c>
      <c r="M52" s="24" t="str">
        <f t="shared" si="0"/>
        <v>OK</v>
      </c>
      <c r="N52" s="46"/>
      <c r="O52" s="46"/>
      <c r="P52" s="52"/>
      <c r="Q52" s="52"/>
      <c r="R52" s="52"/>
      <c r="S52" s="52"/>
      <c r="T52" s="52"/>
      <c r="U52" s="52"/>
      <c r="V52" s="52"/>
      <c r="W52" s="52"/>
      <c r="X52" s="49"/>
      <c r="Y52" s="49"/>
      <c r="Z52" s="49"/>
      <c r="AA52" s="49"/>
      <c r="AB52" s="49"/>
      <c r="AC52" s="49"/>
      <c r="AD52" s="49"/>
      <c r="AE52" s="49"/>
    </row>
    <row r="53" spans="1:31" ht="30.1" customHeight="1" x14ac:dyDescent="0.25">
      <c r="A53" s="118"/>
      <c r="B53" s="114"/>
      <c r="C53" s="116"/>
      <c r="D53" s="84">
        <v>56</v>
      </c>
      <c r="E53" s="114"/>
      <c r="F53" s="69" t="s">
        <v>22</v>
      </c>
      <c r="G53" s="70" t="s">
        <v>30</v>
      </c>
      <c r="H53" s="70" t="s">
        <v>18</v>
      </c>
      <c r="I53" s="70" t="s">
        <v>14</v>
      </c>
      <c r="J53" s="68">
        <v>2865.99</v>
      </c>
      <c r="K53" s="89">
        <f>0</f>
        <v>0</v>
      </c>
      <c r="L53" s="23">
        <f t="shared" si="5"/>
        <v>0</v>
      </c>
      <c r="M53" s="24" t="str">
        <f t="shared" si="0"/>
        <v>OK</v>
      </c>
      <c r="N53" s="46"/>
      <c r="O53" s="46"/>
      <c r="P53" s="52"/>
      <c r="Q53" s="52"/>
      <c r="R53" s="52"/>
      <c r="S53" s="52"/>
      <c r="T53" s="52"/>
      <c r="U53" s="52"/>
      <c r="V53" s="52"/>
      <c r="W53" s="52"/>
      <c r="X53" s="49"/>
      <c r="Y53" s="49"/>
      <c r="Z53" s="49"/>
      <c r="AA53" s="49"/>
      <c r="AB53" s="49"/>
      <c r="AC53" s="49"/>
      <c r="AD53" s="49"/>
      <c r="AE53" s="49"/>
    </row>
    <row r="54" spans="1:31" ht="30.1" customHeight="1" x14ac:dyDescent="0.25">
      <c r="A54" s="118"/>
      <c r="B54" s="114" t="s">
        <v>53</v>
      </c>
      <c r="C54" s="115">
        <v>29</v>
      </c>
      <c r="D54" s="84">
        <v>57</v>
      </c>
      <c r="E54" s="114" t="s">
        <v>13</v>
      </c>
      <c r="F54" s="69" t="s">
        <v>22</v>
      </c>
      <c r="G54" s="70" t="s">
        <v>29</v>
      </c>
      <c r="H54" s="70" t="s">
        <v>12</v>
      </c>
      <c r="I54" s="70" t="s">
        <v>14</v>
      </c>
      <c r="J54" s="68">
        <v>16.2</v>
      </c>
      <c r="K54" s="89">
        <f>0</f>
        <v>0</v>
      </c>
      <c r="L54" s="23">
        <f t="shared" si="5"/>
        <v>0</v>
      </c>
      <c r="M54" s="24" t="str">
        <f t="shared" si="0"/>
        <v>OK</v>
      </c>
      <c r="N54" s="46"/>
      <c r="O54" s="46"/>
      <c r="P54" s="52"/>
      <c r="Q54" s="52"/>
      <c r="R54" s="52"/>
      <c r="S54" s="52"/>
      <c r="T54" s="52"/>
      <c r="U54" s="52"/>
      <c r="V54" s="52"/>
      <c r="W54" s="52"/>
      <c r="X54" s="49"/>
      <c r="Y54" s="49"/>
      <c r="Z54" s="49"/>
      <c r="AA54" s="49"/>
      <c r="AB54" s="49"/>
      <c r="AC54" s="49"/>
      <c r="AD54" s="49"/>
      <c r="AE54" s="49"/>
    </row>
    <row r="55" spans="1:31" ht="30.1" customHeight="1" x14ac:dyDescent="0.25">
      <c r="A55" s="118"/>
      <c r="B55" s="114"/>
      <c r="C55" s="116"/>
      <c r="D55" s="84">
        <v>58</v>
      </c>
      <c r="E55" s="114"/>
      <c r="F55" s="69" t="s">
        <v>22</v>
      </c>
      <c r="G55" s="70" t="s">
        <v>30</v>
      </c>
      <c r="H55" s="70" t="s">
        <v>18</v>
      </c>
      <c r="I55" s="70" t="s">
        <v>14</v>
      </c>
      <c r="J55" s="68">
        <v>2648</v>
      </c>
      <c r="K55" s="89">
        <f>0</f>
        <v>0</v>
      </c>
      <c r="L55" s="23">
        <f t="shared" si="5"/>
        <v>0</v>
      </c>
      <c r="M55" s="24" t="str">
        <f t="shared" si="0"/>
        <v>OK</v>
      </c>
      <c r="N55" s="46"/>
      <c r="O55" s="46"/>
      <c r="P55" s="52"/>
      <c r="Q55" s="52"/>
      <c r="R55" s="52"/>
      <c r="S55" s="52"/>
      <c r="T55" s="52"/>
      <c r="U55" s="52"/>
      <c r="V55" s="52"/>
      <c r="W55" s="52"/>
      <c r="X55" s="49"/>
      <c r="Y55" s="49"/>
      <c r="Z55" s="49"/>
      <c r="AA55" s="49"/>
      <c r="AB55" s="49"/>
      <c r="AC55" s="49"/>
      <c r="AD55" s="49"/>
      <c r="AE55" s="49"/>
    </row>
    <row r="56" spans="1:31" ht="30.1" customHeight="1" x14ac:dyDescent="0.25">
      <c r="A56" s="118"/>
      <c r="B56" s="114" t="s">
        <v>52</v>
      </c>
      <c r="C56" s="115">
        <v>31</v>
      </c>
      <c r="D56" s="84">
        <v>61</v>
      </c>
      <c r="E56" s="114" t="s">
        <v>23</v>
      </c>
      <c r="F56" s="69" t="s">
        <v>22</v>
      </c>
      <c r="G56" s="70" t="s">
        <v>29</v>
      </c>
      <c r="H56" s="70" t="s">
        <v>12</v>
      </c>
      <c r="I56" s="70" t="s">
        <v>14</v>
      </c>
      <c r="J56" s="68">
        <v>6.93</v>
      </c>
      <c r="K56" s="89">
        <f>0</f>
        <v>0</v>
      </c>
      <c r="L56" s="23">
        <f t="shared" si="5"/>
        <v>0</v>
      </c>
      <c r="M56" s="24" t="str">
        <f t="shared" si="0"/>
        <v>OK</v>
      </c>
      <c r="N56" s="46"/>
      <c r="O56" s="46"/>
      <c r="P56" s="52"/>
      <c r="Q56" s="52"/>
      <c r="R56" s="52"/>
      <c r="S56" s="52"/>
      <c r="T56" s="52"/>
      <c r="U56" s="52"/>
      <c r="V56" s="52"/>
      <c r="W56" s="52"/>
      <c r="X56" s="49"/>
      <c r="Y56" s="49"/>
      <c r="Z56" s="49"/>
      <c r="AA56" s="49"/>
      <c r="AB56" s="49"/>
      <c r="AC56" s="49"/>
      <c r="AD56" s="49"/>
      <c r="AE56" s="49"/>
    </row>
    <row r="57" spans="1:31" ht="30.1" customHeight="1" x14ac:dyDescent="0.25">
      <c r="A57" s="119"/>
      <c r="B57" s="114"/>
      <c r="C57" s="115"/>
      <c r="D57" s="84">
        <v>62</v>
      </c>
      <c r="E57" s="114"/>
      <c r="F57" s="69" t="s">
        <v>22</v>
      </c>
      <c r="G57" s="70" t="s">
        <v>30</v>
      </c>
      <c r="H57" s="70" t="s">
        <v>18</v>
      </c>
      <c r="I57" s="70" t="s">
        <v>14</v>
      </c>
      <c r="J57" s="68">
        <v>1364</v>
      </c>
      <c r="K57" s="89">
        <f>0</f>
        <v>0</v>
      </c>
      <c r="L57" s="23">
        <f>K57-(SUM(N57:AE57))</f>
        <v>0</v>
      </c>
      <c r="M57" s="24" t="str">
        <f t="shared" si="0"/>
        <v>OK</v>
      </c>
      <c r="N57" s="46"/>
      <c r="O57" s="46"/>
      <c r="P57" s="52"/>
      <c r="Q57" s="52"/>
      <c r="R57" s="52"/>
      <c r="S57" s="52"/>
      <c r="T57" s="52"/>
      <c r="U57" s="52"/>
      <c r="V57" s="52"/>
      <c r="W57" s="52"/>
      <c r="X57" s="49"/>
      <c r="Y57" s="49"/>
      <c r="Z57" s="49"/>
      <c r="AA57" s="49"/>
      <c r="AB57" s="49"/>
      <c r="AC57" s="49"/>
      <c r="AD57" s="49"/>
      <c r="AE57" s="49"/>
    </row>
    <row r="58" spans="1:31" x14ac:dyDescent="0.25">
      <c r="K58" s="6">
        <f>SUM(K4:K57)</f>
        <v>23040</v>
      </c>
      <c r="L58" s="6">
        <f>SUM(L4:L57)</f>
        <v>23040</v>
      </c>
      <c r="N58" s="53">
        <f>SUMPRODUCT($J$4:$J$57,N4:N57)</f>
        <v>0</v>
      </c>
      <c r="O58" s="53">
        <f t="shared" ref="O58:AE58" si="8">SUMPRODUCT($J$4:$J$57,O4:O57)</f>
        <v>0</v>
      </c>
      <c r="P58" s="53">
        <f t="shared" si="8"/>
        <v>0</v>
      </c>
      <c r="Q58" s="53">
        <f t="shared" si="8"/>
        <v>0</v>
      </c>
      <c r="R58" s="53">
        <f t="shared" si="8"/>
        <v>0</v>
      </c>
      <c r="S58" s="53">
        <f t="shared" si="8"/>
        <v>0</v>
      </c>
      <c r="T58" s="53">
        <f t="shared" si="8"/>
        <v>0</v>
      </c>
      <c r="U58" s="53">
        <f t="shared" si="8"/>
        <v>0</v>
      </c>
      <c r="V58" s="53">
        <f t="shared" si="8"/>
        <v>0</v>
      </c>
      <c r="W58" s="53">
        <f t="shared" si="8"/>
        <v>0</v>
      </c>
      <c r="X58" s="53">
        <f t="shared" si="8"/>
        <v>0</v>
      </c>
      <c r="Y58" s="53">
        <f t="shared" si="8"/>
        <v>0</v>
      </c>
      <c r="Z58" s="53">
        <f t="shared" si="8"/>
        <v>0</v>
      </c>
      <c r="AA58" s="53">
        <f t="shared" si="8"/>
        <v>0</v>
      </c>
      <c r="AB58" s="53">
        <f t="shared" si="8"/>
        <v>0</v>
      </c>
      <c r="AC58" s="53">
        <f t="shared" si="8"/>
        <v>0</v>
      </c>
      <c r="AD58" s="53">
        <f t="shared" si="8"/>
        <v>0</v>
      </c>
      <c r="AE58" s="53">
        <f t="shared" si="8"/>
        <v>0</v>
      </c>
    </row>
    <row r="59" spans="1:31" ht="19.05" x14ac:dyDescent="0.25">
      <c r="N59" s="35"/>
      <c r="O59" s="35"/>
    </row>
    <row r="61" spans="1:31" ht="19.05" customHeight="1" x14ac:dyDescent="0.25">
      <c r="B61" s="111" t="s">
        <v>58</v>
      </c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3"/>
      <c r="N61" s="35"/>
      <c r="O61" s="35"/>
      <c r="P61" s="35"/>
      <c r="Q61" s="88"/>
    </row>
    <row r="65" spans="20:20" x14ac:dyDescent="0.25">
      <c r="T65" s="54"/>
    </row>
  </sheetData>
  <mergeCells count="111">
    <mergeCell ref="B61:M61"/>
    <mergeCell ref="B52:B53"/>
    <mergeCell ref="C52:C53"/>
    <mergeCell ref="E52:E53"/>
    <mergeCell ref="B54:B55"/>
    <mergeCell ref="C54:C55"/>
    <mergeCell ref="E54:E55"/>
    <mergeCell ref="A48:A57"/>
    <mergeCell ref="B48:B49"/>
    <mergeCell ref="C48:C49"/>
    <mergeCell ref="E48:E49"/>
    <mergeCell ref="B50:B51"/>
    <mergeCell ref="C50:C51"/>
    <mergeCell ref="E50:E51"/>
    <mergeCell ref="B56:B57"/>
    <mergeCell ref="C56:C57"/>
    <mergeCell ref="E56:E57"/>
    <mergeCell ref="B42:B43"/>
    <mergeCell ref="C42:C43"/>
    <mergeCell ref="E42:E43"/>
    <mergeCell ref="B44:B45"/>
    <mergeCell ref="C44:C45"/>
    <mergeCell ref="E44:E45"/>
    <mergeCell ref="A36:A47"/>
    <mergeCell ref="B36:B37"/>
    <mergeCell ref="C36:C37"/>
    <mergeCell ref="E36:E37"/>
    <mergeCell ref="B38:B39"/>
    <mergeCell ref="C38:C39"/>
    <mergeCell ref="E38:E39"/>
    <mergeCell ref="B40:B41"/>
    <mergeCell ref="C40:C41"/>
    <mergeCell ref="E40:E41"/>
    <mergeCell ref="B46:B47"/>
    <mergeCell ref="C46:C47"/>
    <mergeCell ref="E46:E47"/>
    <mergeCell ref="A32:A35"/>
    <mergeCell ref="B32:B33"/>
    <mergeCell ref="C32:C33"/>
    <mergeCell ref="E32:E33"/>
    <mergeCell ref="B34:B35"/>
    <mergeCell ref="C34:C35"/>
    <mergeCell ref="E34:E35"/>
    <mergeCell ref="A24:A31"/>
    <mergeCell ref="B24:B25"/>
    <mergeCell ref="C24:C25"/>
    <mergeCell ref="E24:E25"/>
    <mergeCell ref="B26:B27"/>
    <mergeCell ref="C26:C27"/>
    <mergeCell ref="E26:E27"/>
    <mergeCell ref="B28:B29"/>
    <mergeCell ref="C28:C29"/>
    <mergeCell ref="E28:E29"/>
    <mergeCell ref="B22:B23"/>
    <mergeCell ref="C22:C23"/>
    <mergeCell ref="E22:E23"/>
    <mergeCell ref="E12:E13"/>
    <mergeCell ref="B14:B15"/>
    <mergeCell ref="C14:C15"/>
    <mergeCell ref="E14:E15"/>
    <mergeCell ref="B30:B31"/>
    <mergeCell ref="C30:C31"/>
    <mergeCell ref="E30:E31"/>
    <mergeCell ref="U1:U2"/>
    <mergeCell ref="V1:V2"/>
    <mergeCell ref="A1:B1"/>
    <mergeCell ref="C1:J1"/>
    <mergeCell ref="A16:A23"/>
    <mergeCell ref="B16:B17"/>
    <mergeCell ref="C16:C17"/>
    <mergeCell ref="E16:E17"/>
    <mergeCell ref="B18:B19"/>
    <mergeCell ref="C18:C19"/>
    <mergeCell ref="E6:E7"/>
    <mergeCell ref="A8:A15"/>
    <mergeCell ref="B8:B9"/>
    <mergeCell ref="C8:C9"/>
    <mergeCell ref="E8:E9"/>
    <mergeCell ref="B10:B11"/>
    <mergeCell ref="C10:C11"/>
    <mergeCell ref="E10:E11"/>
    <mergeCell ref="B12:B13"/>
    <mergeCell ref="C12:C13"/>
    <mergeCell ref="E18:E19"/>
    <mergeCell ref="B20:B21"/>
    <mergeCell ref="C20:C21"/>
    <mergeCell ref="E20:E21"/>
    <mergeCell ref="K1:M1"/>
    <mergeCell ref="N1:N2"/>
    <mergeCell ref="O1:O2"/>
    <mergeCell ref="P1:P2"/>
    <mergeCell ref="AC1:AC2"/>
    <mergeCell ref="AD1:AD2"/>
    <mergeCell ref="AE1:AE2"/>
    <mergeCell ref="A2:M2"/>
    <mergeCell ref="A4:A7"/>
    <mergeCell ref="B4:B5"/>
    <mergeCell ref="C4:C5"/>
    <mergeCell ref="E4:E5"/>
    <mergeCell ref="B6:B7"/>
    <mergeCell ref="C6:C7"/>
    <mergeCell ref="W1:W2"/>
    <mergeCell ref="X1:X2"/>
    <mergeCell ref="Y1:Y2"/>
    <mergeCell ref="Z1:Z2"/>
    <mergeCell ref="AA1:AA2"/>
    <mergeCell ref="AB1:AB2"/>
    <mergeCell ref="Q1:Q2"/>
    <mergeCell ref="R1:R2"/>
    <mergeCell ref="S1:S2"/>
    <mergeCell ref="T1:T2"/>
  </mergeCells>
  <conditionalFormatting sqref="N4:AE57">
    <cfRule type="cellIs" dxfId="10" priority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85B48-870D-4D60-9ED8-D912F0365085}">
  <dimension ref="A1:AE65"/>
  <sheetViews>
    <sheetView zoomScale="85" zoomScaleNormal="85" workbookViewId="0">
      <selection activeCell="N9" sqref="N9"/>
    </sheetView>
  </sheetViews>
  <sheetFormatPr defaultColWidth="9.75" defaultRowHeight="14.3" x14ac:dyDescent="0.25"/>
  <cols>
    <col min="1" max="1" width="12.125" style="2" bestFit="1" customWidth="1"/>
    <col min="2" max="2" width="27.25" style="1" customWidth="1"/>
    <col min="3" max="3" width="11" style="1" customWidth="1"/>
    <col min="4" max="4" width="11.75" style="1" customWidth="1"/>
    <col min="5" max="5" width="24.875" style="1" customWidth="1"/>
    <col min="6" max="6" width="9.125" style="26" customWidth="1"/>
    <col min="7" max="8" width="12.25" style="1" customWidth="1"/>
    <col min="9" max="9" width="14.875" style="1" customWidth="1"/>
    <col min="10" max="10" width="15.375" style="1" customWidth="1"/>
    <col min="11" max="11" width="11.25" style="6" customWidth="1"/>
    <col min="12" max="12" width="13.25" style="25" customWidth="1"/>
    <col min="13" max="13" width="12.625" style="4" customWidth="1"/>
    <col min="14" max="14" width="14.125" style="5" customWidth="1"/>
    <col min="15" max="15" width="14.25" style="5" customWidth="1"/>
    <col min="16" max="23" width="15.75" style="5" customWidth="1"/>
    <col min="24" max="31" width="15.75" style="2" customWidth="1"/>
    <col min="32" max="16384" width="9.75" style="2"/>
  </cols>
  <sheetData>
    <row r="1" spans="1:31" ht="38.75" customHeight="1" x14ac:dyDescent="0.25">
      <c r="A1" s="127" t="s">
        <v>56</v>
      </c>
      <c r="B1" s="128"/>
      <c r="C1" s="129" t="s">
        <v>31</v>
      </c>
      <c r="D1" s="130"/>
      <c r="E1" s="130"/>
      <c r="F1" s="130"/>
      <c r="G1" s="130"/>
      <c r="H1" s="130"/>
      <c r="I1" s="130"/>
      <c r="J1" s="131"/>
      <c r="K1" s="126" t="s">
        <v>37</v>
      </c>
      <c r="L1" s="126"/>
      <c r="M1" s="126"/>
      <c r="N1" s="120" t="s">
        <v>39</v>
      </c>
      <c r="O1" s="120" t="s">
        <v>39</v>
      </c>
      <c r="P1" s="120" t="s">
        <v>39</v>
      </c>
      <c r="Q1" s="120" t="s">
        <v>39</v>
      </c>
      <c r="R1" s="120" t="s">
        <v>39</v>
      </c>
      <c r="S1" s="120" t="s">
        <v>39</v>
      </c>
      <c r="T1" s="120" t="s">
        <v>39</v>
      </c>
      <c r="U1" s="120" t="s">
        <v>39</v>
      </c>
      <c r="V1" s="120" t="s">
        <v>39</v>
      </c>
      <c r="W1" s="120" t="s">
        <v>39</v>
      </c>
      <c r="X1" s="120" t="s">
        <v>39</v>
      </c>
      <c r="Y1" s="120" t="s">
        <v>39</v>
      </c>
      <c r="Z1" s="120" t="s">
        <v>39</v>
      </c>
      <c r="AA1" s="120" t="s">
        <v>39</v>
      </c>
      <c r="AB1" s="120" t="s">
        <v>39</v>
      </c>
      <c r="AC1" s="120" t="s">
        <v>39</v>
      </c>
      <c r="AD1" s="120" t="s">
        <v>39</v>
      </c>
      <c r="AE1" s="120" t="s">
        <v>39</v>
      </c>
    </row>
    <row r="2" spans="1:31" ht="21.75" customHeight="1" x14ac:dyDescent="0.25">
      <c r="A2" s="122" t="s">
        <v>63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3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</row>
    <row r="3" spans="1:31" s="3" customFormat="1" ht="30.1" customHeight="1" x14ac:dyDescent="0.2">
      <c r="A3" s="55" t="s">
        <v>24</v>
      </c>
      <c r="B3" s="55" t="s">
        <v>40</v>
      </c>
      <c r="C3" s="55" t="s">
        <v>38</v>
      </c>
      <c r="D3" s="55" t="s">
        <v>19</v>
      </c>
      <c r="E3" s="55" t="s">
        <v>41</v>
      </c>
      <c r="F3" s="55" t="s">
        <v>20</v>
      </c>
      <c r="G3" s="55" t="s">
        <v>21</v>
      </c>
      <c r="H3" s="55" t="s">
        <v>42</v>
      </c>
      <c r="I3" s="55" t="s">
        <v>43</v>
      </c>
      <c r="J3" s="55" t="s">
        <v>44</v>
      </c>
      <c r="K3" s="56" t="s">
        <v>3</v>
      </c>
      <c r="L3" s="21" t="s">
        <v>0</v>
      </c>
      <c r="M3" s="47" t="s">
        <v>2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1" customHeight="1" x14ac:dyDescent="0.25">
      <c r="A4" s="133" t="s">
        <v>32</v>
      </c>
      <c r="B4" s="124" t="s">
        <v>36</v>
      </c>
      <c r="C4" s="139">
        <v>1</v>
      </c>
      <c r="D4" s="85">
        <v>1</v>
      </c>
      <c r="E4" s="124" t="s">
        <v>15</v>
      </c>
      <c r="F4" s="73" t="s">
        <v>22</v>
      </c>
      <c r="G4" s="74" t="s">
        <v>29</v>
      </c>
      <c r="H4" s="74" t="s">
        <v>12</v>
      </c>
      <c r="I4" s="74" t="s">
        <v>14</v>
      </c>
      <c r="J4" s="75">
        <v>7.65</v>
      </c>
      <c r="K4" s="79">
        <f>11000</f>
        <v>11000</v>
      </c>
      <c r="L4" s="23">
        <f>K4-(SUM(N4:AE4))</f>
        <v>11000</v>
      </c>
      <c r="M4" s="24" t="str">
        <f t="shared" ref="M4:M57" si="0">IF(L4&lt;0,"ATENÇÃO","OK")</f>
        <v>OK</v>
      </c>
      <c r="N4" s="57"/>
      <c r="O4" s="57"/>
      <c r="P4" s="57"/>
      <c r="Q4" s="58"/>
      <c r="R4" s="59"/>
      <c r="S4" s="57"/>
      <c r="T4" s="57"/>
      <c r="U4" s="60"/>
      <c r="V4" s="61"/>
      <c r="W4" s="62"/>
      <c r="X4" s="50"/>
      <c r="Y4" s="34"/>
      <c r="Z4" s="32"/>
      <c r="AA4" s="32"/>
      <c r="AB4" s="32"/>
      <c r="AC4" s="32"/>
      <c r="AD4" s="32"/>
      <c r="AE4" s="32"/>
    </row>
    <row r="5" spans="1:31" ht="30.1" customHeight="1" x14ac:dyDescent="0.25">
      <c r="A5" s="134"/>
      <c r="B5" s="125"/>
      <c r="C5" s="140"/>
      <c r="D5" s="86">
        <v>2</v>
      </c>
      <c r="E5" s="125"/>
      <c r="F5" s="77" t="s">
        <v>22</v>
      </c>
      <c r="G5" s="78" t="s">
        <v>30</v>
      </c>
      <c r="H5" s="78" t="s">
        <v>18</v>
      </c>
      <c r="I5" s="78" t="s">
        <v>14</v>
      </c>
      <c r="J5" s="75">
        <v>400</v>
      </c>
      <c r="K5" s="79">
        <f>20</f>
        <v>20</v>
      </c>
      <c r="L5" s="23">
        <f t="shared" ref="L5" si="1">K5-(SUM(N5:AE5))</f>
        <v>20</v>
      </c>
      <c r="M5" s="24" t="str">
        <f t="shared" si="0"/>
        <v>OK</v>
      </c>
      <c r="N5" s="57"/>
      <c r="O5" s="57"/>
      <c r="P5" s="57"/>
      <c r="Q5" s="58"/>
      <c r="R5" s="59"/>
      <c r="S5" s="59"/>
      <c r="T5" s="57"/>
      <c r="U5" s="57"/>
      <c r="V5" s="57"/>
      <c r="W5" s="62"/>
      <c r="X5" s="50"/>
      <c r="Y5" s="34"/>
      <c r="Z5" s="32"/>
      <c r="AA5" s="32"/>
      <c r="AB5" s="32"/>
      <c r="AC5" s="32"/>
      <c r="AD5" s="32"/>
      <c r="AE5" s="32"/>
    </row>
    <row r="6" spans="1:31" ht="30.1" customHeight="1" x14ac:dyDescent="0.25">
      <c r="A6" s="134"/>
      <c r="B6" s="132" t="s">
        <v>27</v>
      </c>
      <c r="C6" s="141">
        <v>5</v>
      </c>
      <c r="D6" s="87">
        <v>9</v>
      </c>
      <c r="E6" s="132" t="s">
        <v>23</v>
      </c>
      <c r="F6" s="81" t="s">
        <v>22</v>
      </c>
      <c r="G6" s="82" t="s">
        <v>29</v>
      </c>
      <c r="H6" s="82" t="s">
        <v>12</v>
      </c>
      <c r="I6" s="82" t="s">
        <v>14</v>
      </c>
      <c r="J6" s="83">
        <v>4.1500000000000004</v>
      </c>
      <c r="K6" s="79">
        <f>3000</f>
        <v>3000</v>
      </c>
      <c r="L6" s="23">
        <f>K6-(SUM(N6:AE6))</f>
        <v>3000</v>
      </c>
      <c r="M6" s="24" t="str">
        <f t="shared" si="0"/>
        <v>OK</v>
      </c>
      <c r="N6" s="63"/>
      <c r="O6" s="57"/>
      <c r="P6" s="59"/>
      <c r="Q6" s="58"/>
      <c r="R6" s="59"/>
      <c r="S6" s="59"/>
      <c r="T6" s="57"/>
      <c r="U6" s="60"/>
      <c r="V6" s="61"/>
      <c r="W6" s="62"/>
      <c r="X6" s="50"/>
      <c r="Y6" s="34"/>
      <c r="Z6" s="32"/>
      <c r="AA6" s="32"/>
      <c r="AB6" s="32"/>
      <c r="AC6" s="32"/>
      <c r="AD6" s="32"/>
      <c r="AE6" s="32"/>
    </row>
    <row r="7" spans="1:31" ht="30.1" customHeight="1" x14ac:dyDescent="0.25">
      <c r="A7" s="135"/>
      <c r="B7" s="132"/>
      <c r="C7" s="141"/>
      <c r="D7" s="87">
        <v>10</v>
      </c>
      <c r="E7" s="132"/>
      <c r="F7" s="81" t="s">
        <v>22</v>
      </c>
      <c r="G7" s="82" t="s">
        <v>30</v>
      </c>
      <c r="H7" s="82" t="s">
        <v>18</v>
      </c>
      <c r="I7" s="82" t="s">
        <v>14</v>
      </c>
      <c r="J7" s="83">
        <v>699.26</v>
      </c>
      <c r="K7" s="79">
        <f>30</f>
        <v>30</v>
      </c>
      <c r="L7" s="23">
        <f t="shared" ref="L7" si="2">K7-(SUM(N7:AE7))</f>
        <v>30</v>
      </c>
      <c r="M7" s="24" t="str">
        <f t="shared" si="0"/>
        <v>OK</v>
      </c>
      <c r="N7" s="63"/>
      <c r="O7" s="57"/>
      <c r="P7" s="59"/>
      <c r="Q7" s="58"/>
      <c r="R7" s="59"/>
      <c r="S7" s="59"/>
      <c r="T7" s="57"/>
      <c r="U7" s="57"/>
      <c r="V7" s="57"/>
      <c r="W7" s="62"/>
      <c r="X7" s="50"/>
      <c r="Y7" s="34"/>
      <c r="Z7" s="32"/>
      <c r="AA7" s="32"/>
      <c r="AB7" s="32"/>
      <c r="AC7" s="32"/>
      <c r="AD7" s="32"/>
      <c r="AE7" s="32"/>
    </row>
    <row r="8" spans="1:31" ht="30.1" customHeight="1" x14ac:dyDescent="0.25">
      <c r="A8" s="136" t="s">
        <v>25</v>
      </c>
      <c r="B8" s="114" t="s">
        <v>34</v>
      </c>
      <c r="C8" s="115">
        <v>6</v>
      </c>
      <c r="D8" s="84">
        <v>11</v>
      </c>
      <c r="E8" s="114" t="s">
        <v>15</v>
      </c>
      <c r="F8" s="69" t="s">
        <v>22</v>
      </c>
      <c r="G8" s="70" t="s">
        <v>29</v>
      </c>
      <c r="H8" s="70" t="s">
        <v>12</v>
      </c>
      <c r="I8" s="70" t="s">
        <v>14</v>
      </c>
      <c r="J8" s="68">
        <v>7.84</v>
      </c>
      <c r="K8" s="89">
        <f>0</f>
        <v>0</v>
      </c>
      <c r="L8" s="23">
        <f>K8-(SUM(N8:AE8))</f>
        <v>0</v>
      </c>
      <c r="M8" s="24" t="str">
        <f t="shared" si="0"/>
        <v>OK</v>
      </c>
      <c r="N8" s="57"/>
      <c r="O8" s="57"/>
      <c r="P8" s="59"/>
      <c r="Q8" s="57"/>
      <c r="R8" s="57"/>
      <c r="S8" s="59"/>
      <c r="T8" s="57"/>
      <c r="U8" s="64"/>
      <c r="V8" s="61"/>
      <c r="W8" s="62"/>
      <c r="X8" s="50"/>
      <c r="Y8" s="34"/>
      <c r="Z8" s="32"/>
      <c r="AA8" s="32"/>
      <c r="AB8" s="32"/>
      <c r="AC8" s="32"/>
      <c r="AD8" s="32"/>
      <c r="AE8" s="32"/>
    </row>
    <row r="9" spans="1:31" ht="30.1" customHeight="1" x14ac:dyDescent="0.25">
      <c r="A9" s="137"/>
      <c r="B9" s="114"/>
      <c r="C9" s="115"/>
      <c r="D9" s="84">
        <v>12</v>
      </c>
      <c r="E9" s="114"/>
      <c r="F9" s="69" t="s">
        <v>22</v>
      </c>
      <c r="G9" s="70" t="s">
        <v>30</v>
      </c>
      <c r="H9" s="70" t="s">
        <v>18</v>
      </c>
      <c r="I9" s="70" t="s">
        <v>14</v>
      </c>
      <c r="J9" s="68">
        <v>1700</v>
      </c>
      <c r="K9" s="89">
        <f>0</f>
        <v>0</v>
      </c>
      <c r="L9" s="23">
        <f t="shared" ref="L9" si="3">K9-(SUM(N9:AE9))</f>
        <v>0</v>
      </c>
      <c r="M9" s="24" t="str">
        <f t="shared" si="0"/>
        <v>OK</v>
      </c>
      <c r="N9" s="57"/>
      <c r="O9" s="57"/>
      <c r="P9" s="59"/>
      <c r="Q9" s="57"/>
      <c r="R9" s="58"/>
      <c r="S9" s="59"/>
      <c r="T9" s="57"/>
      <c r="U9" s="65"/>
      <c r="V9" s="57"/>
      <c r="W9" s="62"/>
      <c r="X9" s="50"/>
      <c r="Y9" s="34"/>
      <c r="Z9" s="32"/>
      <c r="AA9" s="32"/>
      <c r="AB9" s="32"/>
      <c r="AC9" s="32"/>
      <c r="AD9" s="32"/>
      <c r="AE9" s="32"/>
    </row>
    <row r="10" spans="1:31" ht="30.1" customHeight="1" x14ac:dyDescent="0.25">
      <c r="A10" s="137"/>
      <c r="B10" s="114" t="s">
        <v>27</v>
      </c>
      <c r="C10" s="115">
        <v>7</v>
      </c>
      <c r="D10" s="84">
        <v>13</v>
      </c>
      <c r="E10" s="114" t="s">
        <v>16</v>
      </c>
      <c r="F10" s="69" t="s">
        <v>22</v>
      </c>
      <c r="G10" s="70" t="s">
        <v>29</v>
      </c>
      <c r="H10" s="70" t="s">
        <v>12</v>
      </c>
      <c r="I10" s="70" t="s">
        <v>14</v>
      </c>
      <c r="J10" s="68">
        <v>11</v>
      </c>
      <c r="K10" s="89">
        <f>0</f>
        <v>0</v>
      </c>
      <c r="L10" s="23">
        <f>K10-(SUM(N10:AE10))</f>
        <v>0</v>
      </c>
      <c r="M10" s="24" t="str">
        <f t="shared" si="0"/>
        <v>OK</v>
      </c>
      <c r="N10" s="57"/>
      <c r="O10" s="66"/>
      <c r="P10" s="57"/>
      <c r="Q10" s="58"/>
      <c r="R10" s="58"/>
      <c r="S10" s="59"/>
      <c r="T10" s="57"/>
      <c r="U10" s="60"/>
      <c r="V10" s="61"/>
      <c r="W10" s="62"/>
      <c r="X10" s="50"/>
      <c r="Y10" s="34"/>
      <c r="Z10" s="32"/>
      <c r="AA10" s="32"/>
      <c r="AB10" s="32"/>
      <c r="AC10" s="32"/>
      <c r="AD10" s="32"/>
      <c r="AE10" s="32"/>
    </row>
    <row r="11" spans="1:31" ht="30.1" customHeight="1" x14ac:dyDescent="0.25">
      <c r="A11" s="137"/>
      <c r="B11" s="114"/>
      <c r="C11" s="115"/>
      <c r="D11" s="84">
        <v>14</v>
      </c>
      <c r="E11" s="114"/>
      <c r="F11" s="69" t="s">
        <v>22</v>
      </c>
      <c r="G11" s="70" t="s">
        <v>30</v>
      </c>
      <c r="H11" s="70" t="s">
        <v>18</v>
      </c>
      <c r="I11" s="70" t="s">
        <v>14</v>
      </c>
      <c r="J11" s="68">
        <v>1828.57</v>
      </c>
      <c r="K11" s="89">
        <f>0</f>
        <v>0</v>
      </c>
      <c r="L11" s="23">
        <f t="shared" ref="L11" si="4">K11-(SUM(N11:AE11))</f>
        <v>0</v>
      </c>
      <c r="M11" s="24" t="str">
        <f t="shared" si="0"/>
        <v>OK</v>
      </c>
      <c r="N11" s="57"/>
      <c r="O11" s="66"/>
      <c r="P11" s="57"/>
      <c r="Q11" s="58"/>
      <c r="R11" s="58"/>
      <c r="S11" s="59"/>
      <c r="T11" s="57"/>
      <c r="U11" s="57"/>
      <c r="V11" s="57"/>
      <c r="W11" s="62"/>
      <c r="X11" s="50"/>
      <c r="Y11" s="34"/>
      <c r="Z11" s="32"/>
      <c r="AA11" s="32"/>
      <c r="AB11" s="32"/>
      <c r="AC11" s="32"/>
      <c r="AD11" s="32"/>
      <c r="AE11" s="32"/>
    </row>
    <row r="12" spans="1:31" ht="30.1" customHeight="1" x14ac:dyDescent="0.25">
      <c r="A12" s="137"/>
      <c r="B12" s="114" t="s">
        <v>27</v>
      </c>
      <c r="C12" s="115">
        <v>8</v>
      </c>
      <c r="D12" s="84">
        <v>15</v>
      </c>
      <c r="E12" s="114" t="s">
        <v>17</v>
      </c>
      <c r="F12" s="69" t="s">
        <v>22</v>
      </c>
      <c r="G12" s="70" t="s">
        <v>29</v>
      </c>
      <c r="H12" s="70" t="s">
        <v>12</v>
      </c>
      <c r="I12" s="70" t="s">
        <v>14</v>
      </c>
      <c r="J12" s="68">
        <v>18.399999999999999</v>
      </c>
      <c r="K12" s="89">
        <f>0</f>
        <v>0</v>
      </c>
      <c r="L12" s="23">
        <f>K12-(SUM(N12:AE12))</f>
        <v>0</v>
      </c>
      <c r="M12" s="24" t="str">
        <f t="shared" si="0"/>
        <v>OK</v>
      </c>
      <c r="N12" s="57"/>
      <c r="O12" s="66"/>
      <c r="P12" s="59"/>
      <c r="Q12" s="57"/>
      <c r="R12" s="58"/>
      <c r="S12" s="59"/>
      <c r="T12" s="57"/>
      <c r="U12" s="65"/>
      <c r="V12" s="61"/>
      <c r="W12" s="62"/>
      <c r="X12" s="50"/>
      <c r="Y12" s="34"/>
      <c r="Z12" s="32"/>
      <c r="AA12" s="32"/>
      <c r="AB12" s="32"/>
      <c r="AC12" s="32"/>
      <c r="AD12" s="32"/>
      <c r="AE12" s="32"/>
    </row>
    <row r="13" spans="1:31" ht="30.1" customHeight="1" x14ac:dyDescent="0.25">
      <c r="A13" s="137"/>
      <c r="B13" s="114"/>
      <c r="C13" s="115"/>
      <c r="D13" s="84">
        <v>16</v>
      </c>
      <c r="E13" s="114"/>
      <c r="F13" s="69" t="s">
        <v>22</v>
      </c>
      <c r="G13" s="70" t="s">
        <v>30</v>
      </c>
      <c r="H13" s="70" t="s">
        <v>18</v>
      </c>
      <c r="I13" s="70" t="s">
        <v>14</v>
      </c>
      <c r="J13" s="68">
        <v>2900</v>
      </c>
      <c r="K13" s="89">
        <f>0</f>
        <v>0</v>
      </c>
      <c r="L13" s="23">
        <f t="shared" ref="L13:L56" si="5">K13-(SUM(N13:AE13))</f>
        <v>0</v>
      </c>
      <c r="M13" s="24" t="str">
        <f t="shared" si="0"/>
        <v>OK</v>
      </c>
      <c r="N13" s="57"/>
      <c r="O13" s="66"/>
      <c r="P13" s="59"/>
      <c r="Q13" s="59"/>
      <c r="R13" s="59"/>
      <c r="S13" s="59"/>
      <c r="T13" s="57"/>
      <c r="U13" s="65"/>
      <c r="V13" s="57"/>
      <c r="W13" s="62"/>
      <c r="X13" s="50"/>
      <c r="Y13" s="34"/>
      <c r="Z13" s="32"/>
      <c r="AA13" s="32"/>
      <c r="AB13" s="32"/>
      <c r="AC13" s="32"/>
      <c r="AD13" s="32"/>
      <c r="AE13" s="32"/>
    </row>
    <row r="14" spans="1:31" s="7" customFormat="1" ht="30.1" customHeight="1" x14ac:dyDescent="0.25">
      <c r="A14" s="137"/>
      <c r="B14" s="114" t="s">
        <v>34</v>
      </c>
      <c r="C14" s="115">
        <v>9</v>
      </c>
      <c r="D14" s="84">
        <v>17</v>
      </c>
      <c r="E14" s="114" t="s">
        <v>13</v>
      </c>
      <c r="F14" s="69" t="s">
        <v>22</v>
      </c>
      <c r="G14" s="70" t="s">
        <v>29</v>
      </c>
      <c r="H14" s="70" t="s">
        <v>12</v>
      </c>
      <c r="I14" s="70" t="s">
        <v>14</v>
      </c>
      <c r="J14" s="68">
        <v>16.21</v>
      </c>
      <c r="K14" s="89">
        <f>0</f>
        <v>0</v>
      </c>
      <c r="L14" s="23">
        <f t="shared" ref="L14:L41" si="6">K14-(SUM(N14:AE14))</f>
        <v>0</v>
      </c>
      <c r="M14" s="24" t="str">
        <f t="shared" si="0"/>
        <v>OK</v>
      </c>
      <c r="N14" s="57"/>
      <c r="O14" s="57"/>
      <c r="P14" s="57"/>
      <c r="Q14" s="59"/>
      <c r="R14" s="57"/>
      <c r="S14" s="59"/>
      <c r="T14" s="59"/>
      <c r="U14" s="67"/>
      <c r="V14" s="57"/>
      <c r="W14" s="62"/>
      <c r="X14" s="50"/>
      <c r="Y14" s="34"/>
      <c r="Z14" s="32"/>
      <c r="AA14" s="32"/>
      <c r="AB14" s="32"/>
      <c r="AC14" s="32"/>
      <c r="AD14" s="32"/>
      <c r="AE14" s="32"/>
    </row>
    <row r="15" spans="1:31" s="7" customFormat="1" ht="30.1" customHeight="1" x14ac:dyDescent="0.25">
      <c r="A15" s="138"/>
      <c r="B15" s="114"/>
      <c r="C15" s="115"/>
      <c r="D15" s="84">
        <v>18</v>
      </c>
      <c r="E15" s="114"/>
      <c r="F15" s="69" t="s">
        <v>22</v>
      </c>
      <c r="G15" s="70" t="s">
        <v>30</v>
      </c>
      <c r="H15" s="70" t="s">
        <v>18</v>
      </c>
      <c r="I15" s="70" t="s">
        <v>14</v>
      </c>
      <c r="J15" s="68">
        <v>2650</v>
      </c>
      <c r="K15" s="89">
        <f>0</f>
        <v>0</v>
      </c>
      <c r="L15" s="23">
        <f t="shared" si="6"/>
        <v>0</v>
      </c>
      <c r="M15" s="24" t="str">
        <f t="shared" si="0"/>
        <v>OK</v>
      </c>
      <c r="N15" s="57"/>
      <c r="O15" s="57"/>
      <c r="P15" s="57"/>
      <c r="Q15" s="59"/>
      <c r="R15" s="57"/>
      <c r="S15" s="59"/>
      <c r="T15" s="59"/>
      <c r="U15" s="67"/>
      <c r="V15" s="57"/>
      <c r="W15" s="62"/>
      <c r="X15" s="50"/>
      <c r="Y15" s="34"/>
      <c r="Z15" s="32"/>
      <c r="AA15" s="32"/>
      <c r="AB15" s="32"/>
      <c r="AC15" s="32"/>
      <c r="AD15" s="32"/>
      <c r="AE15" s="32"/>
    </row>
    <row r="16" spans="1:31" s="7" customFormat="1" ht="30.1" customHeight="1" x14ac:dyDescent="0.25">
      <c r="A16" s="117" t="s">
        <v>33</v>
      </c>
      <c r="B16" s="114" t="s">
        <v>45</v>
      </c>
      <c r="C16" s="115">
        <v>10</v>
      </c>
      <c r="D16" s="84">
        <v>19</v>
      </c>
      <c r="E16" s="114" t="s">
        <v>15</v>
      </c>
      <c r="F16" s="69" t="s">
        <v>22</v>
      </c>
      <c r="G16" s="70" t="s">
        <v>29</v>
      </c>
      <c r="H16" s="70" t="s">
        <v>12</v>
      </c>
      <c r="I16" s="70" t="s">
        <v>14</v>
      </c>
      <c r="J16" s="68">
        <v>7.9</v>
      </c>
      <c r="K16" s="89">
        <f>0</f>
        <v>0</v>
      </c>
      <c r="L16" s="23">
        <f t="shared" si="6"/>
        <v>0</v>
      </c>
      <c r="M16" s="24" t="str">
        <f t="shared" si="0"/>
        <v>OK</v>
      </c>
      <c r="N16" s="57"/>
      <c r="O16" s="57"/>
      <c r="P16" s="59"/>
      <c r="Q16" s="59"/>
      <c r="R16" s="59"/>
      <c r="S16" s="59"/>
      <c r="T16" s="59"/>
      <c r="U16" s="67"/>
      <c r="V16" s="57"/>
      <c r="W16" s="62"/>
      <c r="X16" s="51"/>
      <c r="Y16" s="34"/>
      <c r="Z16" s="32"/>
      <c r="AA16" s="32"/>
      <c r="AB16" s="32"/>
      <c r="AC16" s="32"/>
      <c r="AD16" s="32"/>
      <c r="AE16" s="32"/>
    </row>
    <row r="17" spans="1:31" s="7" customFormat="1" ht="30.1" customHeight="1" x14ac:dyDescent="0.25">
      <c r="A17" s="118"/>
      <c r="B17" s="114"/>
      <c r="C17" s="115"/>
      <c r="D17" s="84">
        <v>20</v>
      </c>
      <c r="E17" s="114"/>
      <c r="F17" s="69" t="s">
        <v>22</v>
      </c>
      <c r="G17" s="70" t="s">
        <v>30</v>
      </c>
      <c r="H17" s="70" t="s">
        <v>18</v>
      </c>
      <c r="I17" s="70" t="s">
        <v>14</v>
      </c>
      <c r="J17" s="68">
        <v>1632.32</v>
      </c>
      <c r="K17" s="89">
        <f>0</f>
        <v>0</v>
      </c>
      <c r="L17" s="23">
        <f t="shared" si="6"/>
        <v>0</v>
      </c>
      <c r="M17" s="24" t="str">
        <f t="shared" si="0"/>
        <v>OK</v>
      </c>
      <c r="N17" s="57"/>
      <c r="O17" s="57"/>
      <c r="P17" s="59"/>
      <c r="Q17" s="59"/>
      <c r="R17" s="59"/>
      <c r="S17" s="59"/>
      <c r="T17" s="59"/>
      <c r="U17" s="67"/>
      <c r="V17" s="57"/>
      <c r="W17" s="62"/>
      <c r="X17" s="51"/>
      <c r="Y17" s="34"/>
      <c r="Z17" s="32"/>
      <c r="AA17" s="32"/>
      <c r="AB17" s="32"/>
      <c r="AC17" s="32"/>
      <c r="AD17" s="32"/>
      <c r="AE17" s="32"/>
    </row>
    <row r="18" spans="1:31" s="7" customFormat="1" ht="30.1" customHeight="1" x14ac:dyDescent="0.25">
      <c r="A18" s="118"/>
      <c r="B18" s="114" t="s">
        <v>45</v>
      </c>
      <c r="C18" s="115">
        <v>11</v>
      </c>
      <c r="D18" s="84">
        <v>21</v>
      </c>
      <c r="E18" s="114" t="s">
        <v>16</v>
      </c>
      <c r="F18" s="69" t="s">
        <v>22</v>
      </c>
      <c r="G18" s="70" t="s">
        <v>29</v>
      </c>
      <c r="H18" s="70" t="s">
        <v>12</v>
      </c>
      <c r="I18" s="70" t="s">
        <v>14</v>
      </c>
      <c r="J18" s="68">
        <v>8</v>
      </c>
      <c r="K18" s="89">
        <f>0</f>
        <v>0</v>
      </c>
      <c r="L18" s="23">
        <f t="shared" si="6"/>
        <v>0</v>
      </c>
      <c r="M18" s="24" t="str">
        <f t="shared" si="0"/>
        <v>OK</v>
      </c>
      <c r="N18" s="51"/>
      <c r="O18" s="51"/>
      <c r="P18" s="50"/>
      <c r="Q18" s="51"/>
      <c r="R18" s="50"/>
      <c r="S18" s="51"/>
      <c r="T18" s="50"/>
      <c r="U18" s="48"/>
      <c r="V18" s="51"/>
      <c r="W18" s="34"/>
      <c r="X18" s="50"/>
      <c r="Y18" s="34"/>
      <c r="Z18" s="32"/>
      <c r="AA18" s="32"/>
      <c r="AB18" s="32"/>
      <c r="AC18" s="32"/>
      <c r="AD18" s="32"/>
      <c r="AE18" s="32"/>
    </row>
    <row r="19" spans="1:31" s="7" customFormat="1" ht="30.1" customHeight="1" x14ac:dyDescent="0.25">
      <c r="A19" s="118"/>
      <c r="B19" s="114"/>
      <c r="C19" s="115"/>
      <c r="D19" s="84">
        <v>22</v>
      </c>
      <c r="E19" s="114"/>
      <c r="F19" s="69" t="s">
        <v>22</v>
      </c>
      <c r="G19" s="70" t="s">
        <v>30</v>
      </c>
      <c r="H19" s="70" t="s">
        <v>18</v>
      </c>
      <c r="I19" s="70" t="s">
        <v>14</v>
      </c>
      <c r="J19" s="68">
        <v>992.32</v>
      </c>
      <c r="K19" s="89">
        <f>0</f>
        <v>0</v>
      </c>
      <c r="L19" s="23">
        <f t="shared" si="6"/>
        <v>0</v>
      </c>
      <c r="M19" s="24" t="str">
        <f t="shared" si="0"/>
        <v>OK</v>
      </c>
      <c r="N19" s="51"/>
      <c r="O19" s="51"/>
      <c r="P19" s="50"/>
      <c r="Q19" s="51"/>
      <c r="R19" s="50"/>
      <c r="S19" s="51"/>
      <c r="T19" s="50"/>
      <c r="U19" s="48"/>
      <c r="V19" s="51"/>
      <c r="W19" s="34"/>
      <c r="X19" s="50"/>
      <c r="Y19" s="34"/>
      <c r="Z19" s="32"/>
      <c r="AA19" s="32"/>
      <c r="AB19" s="32"/>
      <c r="AC19" s="32"/>
      <c r="AD19" s="32"/>
      <c r="AE19" s="32"/>
    </row>
    <row r="20" spans="1:31" ht="30.1" customHeight="1" x14ac:dyDescent="0.25">
      <c r="A20" s="118"/>
      <c r="B20" s="114" t="s">
        <v>46</v>
      </c>
      <c r="C20" s="115">
        <v>12</v>
      </c>
      <c r="D20" s="84">
        <v>23</v>
      </c>
      <c r="E20" s="114" t="s">
        <v>17</v>
      </c>
      <c r="F20" s="69" t="s">
        <v>22</v>
      </c>
      <c r="G20" s="70" t="s">
        <v>29</v>
      </c>
      <c r="H20" s="70" t="s">
        <v>12</v>
      </c>
      <c r="I20" s="70" t="s">
        <v>14</v>
      </c>
      <c r="J20" s="68">
        <v>15.72</v>
      </c>
      <c r="K20" s="89">
        <f>0</f>
        <v>0</v>
      </c>
      <c r="L20" s="23">
        <f t="shared" ref="L20:L21" si="7">K20-(SUM(N20:AE20))</f>
        <v>0</v>
      </c>
      <c r="M20" s="24" t="str">
        <f t="shared" si="0"/>
        <v>OK</v>
      </c>
      <c r="N20" s="46"/>
      <c r="O20" s="46"/>
      <c r="P20" s="52"/>
      <c r="Q20" s="52"/>
      <c r="R20" s="52"/>
      <c r="S20" s="52"/>
      <c r="T20" s="52"/>
      <c r="U20" s="52"/>
      <c r="V20" s="52"/>
      <c r="W20" s="52"/>
      <c r="X20" s="49"/>
      <c r="Y20" s="49"/>
      <c r="Z20" s="49"/>
      <c r="AA20" s="49"/>
      <c r="AB20" s="49"/>
      <c r="AC20" s="49"/>
      <c r="AD20" s="49"/>
      <c r="AE20" s="49"/>
    </row>
    <row r="21" spans="1:31" ht="30.1" customHeight="1" x14ac:dyDescent="0.25">
      <c r="A21" s="118"/>
      <c r="B21" s="114"/>
      <c r="C21" s="115"/>
      <c r="D21" s="84">
        <v>24</v>
      </c>
      <c r="E21" s="114"/>
      <c r="F21" s="69" t="s">
        <v>22</v>
      </c>
      <c r="G21" s="70" t="s">
        <v>30</v>
      </c>
      <c r="H21" s="70" t="s">
        <v>18</v>
      </c>
      <c r="I21" s="70" t="s">
        <v>14</v>
      </c>
      <c r="J21" s="68">
        <v>2252.44</v>
      </c>
      <c r="K21" s="89">
        <f>0</f>
        <v>0</v>
      </c>
      <c r="L21" s="23">
        <f t="shared" si="7"/>
        <v>0</v>
      </c>
      <c r="M21" s="24" t="str">
        <f t="shared" si="0"/>
        <v>OK</v>
      </c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49"/>
      <c r="Y21" s="49"/>
      <c r="Z21" s="49"/>
      <c r="AA21" s="49"/>
      <c r="AB21" s="49"/>
      <c r="AC21" s="49"/>
      <c r="AD21" s="49"/>
      <c r="AE21" s="49"/>
    </row>
    <row r="22" spans="1:31" ht="30.1" customHeight="1" x14ac:dyDescent="0.25">
      <c r="A22" s="118"/>
      <c r="B22" s="114" t="s">
        <v>34</v>
      </c>
      <c r="C22" s="115">
        <v>13</v>
      </c>
      <c r="D22" s="84">
        <v>25</v>
      </c>
      <c r="E22" s="114" t="s">
        <v>13</v>
      </c>
      <c r="F22" s="69" t="s">
        <v>22</v>
      </c>
      <c r="G22" s="70" t="s">
        <v>29</v>
      </c>
      <c r="H22" s="70" t="s">
        <v>12</v>
      </c>
      <c r="I22" s="70" t="s">
        <v>14</v>
      </c>
      <c r="J22" s="68">
        <v>15.44</v>
      </c>
      <c r="K22" s="89">
        <f>0</f>
        <v>0</v>
      </c>
      <c r="L22" s="23">
        <f t="shared" si="6"/>
        <v>0</v>
      </c>
      <c r="M22" s="24" t="str">
        <f t="shared" si="0"/>
        <v>OK</v>
      </c>
      <c r="N22" s="46"/>
      <c r="O22" s="46"/>
      <c r="P22" s="52"/>
      <c r="Q22" s="52"/>
      <c r="R22" s="52"/>
      <c r="S22" s="52"/>
      <c r="T22" s="52"/>
      <c r="U22" s="52"/>
      <c r="V22" s="52"/>
      <c r="W22" s="52"/>
      <c r="X22" s="49"/>
      <c r="Y22" s="49"/>
      <c r="Z22" s="49"/>
      <c r="AA22" s="49"/>
      <c r="AB22" s="49"/>
      <c r="AC22" s="49"/>
      <c r="AD22" s="49"/>
      <c r="AE22" s="49"/>
    </row>
    <row r="23" spans="1:31" ht="30.1" customHeight="1" x14ac:dyDescent="0.25">
      <c r="A23" s="119"/>
      <c r="B23" s="114"/>
      <c r="C23" s="115"/>
      <c r="D23" s="84">
        <v>26</v>
      </c>
      <c r="E23" s="114"/>
      <c r="F23" s="69" t="s">
        <v>22</v>
      </c>
      <c r="G23" s="70" t="s">
        <v>30</v>
      </c>
      <c r="H23" s="70" t="s">
        <v>18</v>
      </c>
      <c r="I23" s="70" t="s">
        <v>14</v>
      </c>
      <c r="J23" s="68">
        <v>2650</v>
      </c>
      <c r="K23" s="89">
        <f>0</f>
        <v>0</v>
      </c>
      <c r="L23" s="23">
        <f t="shared" si="6"/>
        <v>0</v>
      </c>
      <c r="M23" s="24" t="str">
        <f t="shared" si="0"/>
        <v>OK</v>
      </c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49"/>
      <c r="Y23" s="49"/>
      <c r="Z23" s="49"/>
      <c r="AA23" s="49"/>
      <c r="AB23" s="49"/>
      <c r="AC23" s="49"/>
      <c r="AD23" s="49"/>
      <c r="AE23" s="49"/>
    </row>
    <row r="24" spans="1:31" s="7" customFormat="1" ht="30.1" customHeight="1" x14ac:dyDescent="0.25">
      <c r="A24" s="117" t="s">
        <v>26</v>
      </c>
      <c r="B24" s="114" t="s">
        <v>47</v>
      </c>
      <c r="C24" s="115">
        <v>14</v>
      </c>
      <c r="D24" s="84">
        <v>27</v>
      </c>
      <c r="E24" s="114" t="s">
        <v>15</v>
      </c>
      <c r="F24" s="69" t="s">
        <v>22</v>
      </c>
      <c r="G24" s="70" t="s">
        <v>29</v>
      </c>
      <c r="H24" s="70" t="s">
        <v>12</v>
      </c>
      <c r="I24" s="70" t="s">
        <v>14</v>
      </c>
      <c r="J24" s="68">
        <v>3.75</v>
      </c>
      <c r="K24" s="89">
        <f>0</f>
        <v>0</v>
      </c>
      <c r="L24" s="23">
        <f t="shared" si="6"/>
        <v>0</v>
      </c>
      <c r="M24" s="24" t="str">
        <f t="shared" si="0"/>
        <v>OK</v>
      </c>
      <c r="N24" s="51"/>
      <c r="O24" s="51"/>
      <c r="P24" s="51"/>
      <c r="Q24" s="50"/>
      <c r="R24" s="51"/>
      <c r="S24" s="50"/>
      <c r="T24" s="50"/>
      <c r="U24" s="48"/>
      <c r="V24" s="51"/>
      <c r="W24" s="34"/>
      <c r="X24" s="50"/>
      <c r="Y24" s="34"/>
      <c r="Z24" s="32"/>
      <c r="AA24" s="32"/>
      <c r="AB24" s="32"/>
      <c r="AC24" s="32"/>
      <c r="AD24" s="32"/>
      <c r="AE24" s="32"/>
    </row>
    <row r="25" spans="1:31" s="7" customFormat="1" ht="30.1" customHeight="1" x14ac:dyDescent="0.25">
      <c r="A25" s="118"/>
      <c r="B25" s="114"/>
      <c r="C25" s="115"/>
      <c r="D25" s="84">
        <v>28</v>
      </c>
      <c r="E25" s="114"/>
      <c r="F25" s="69" t="s">
        <v>22</v>
      </c>
      <c r="G25" s="70" t="s">
        <v>30</v>
      </c>
      <c r="H25" s="70" t="s">
        <v>18</v>
      </c>
      <c r="I25" s="70" t="s">
        <v>14</v>
      </c>
      <c r="J25" s="68">
        <v>115</v>
      </c>
      <c r="K25" s="89">
        <f>0</f>
        <v>0</v>
      </c>
      <c r="L25" s="23">
        <f t="shared" si="6"/>
        <v>0</v>
      </c>
      <c r="M25" s="24" t="str">
        <f t="shared" si="0"/>
        <v>OK</v>
      </c>
      <c r="N25" s="51"/>
      <c r="O25" s="51"/>
      <c r="P25" s="51"/>
      <c r="Q25" s="50"/>
      <c r="R25" s="51"/>
      <c r="S25" s="50"/>
      <c r="T25" s="50"/>
      <c r="U25" s="48"/>
      <c r="V25" s="51"/>
      <c r="W25" s="34"/>
      <c r="X25" s="50"/>
      <c r="Y25" s="34"/>
      <c r="Z25" s="32"/>
      <c r="AA25" s="32"/>
      <c r="AB25" s="32"/>
      <c r="AC25" s="32"/>
      <c r="AD25" s="32"/>
      <c r="AE25" s="32"/>
    </row>
    <row r="26" spans="1:31" s="7" customFormat="1" ht="30.1" customHeight="1" x14ac:dyDescent="0.25">
      <c r="A26" s="118"/>
      <c r="B26" s="114" t="s">
        <v>28</v>
      </c>
      <c r="C26" s="115">
        <v>15</v>
      </c>
      <c r="D26" s="84">
        <v>29</v>
      </c>
      <c r="E26" s="114" t="s">
        <v>16</v>
      </c>
      <c r="F26" s="69" t="s">
        <v>22</v>
      </c>
      <c r="G26" s="70" t="s">
        <v>29</v>
      </c>
      <c r="H26" s="70" t="s">
        <v>12</v>
      </c>
      <c r="I26" s="70" t="s">
        <v>14</v>
      </c>
      <c r="J26" s="68">
        <v>5.9</v>
      </c>
      <c r="K26" s="89">
        <f>0</f>
        <v>0</v>
      </c>
      <c r="L26" s="23">
        <f t="shared" si="6"/>
        <v>0</v>
      </c>
      <c r="M26" s="24" t="str">
        <f t="shared" si="0"/>
        <v>OK</v>
      </c>
      <c r="N26" s="51"/>
      <c r="O26" s="51"/>
      <c r="P26" s="50"/>
      <c r="Q26" s="50"/>
      <c r="R26" s="50"/>
      <c r="S26" s="50"/>
      <c r="T26" s="50"/>
      <c r="U26" s="48"/>
      <c r="V26" s="51"/>
      <c r="W26" s="34"/>
      <c r="X26" s="51"/>
      <c r="Y26" s="34"/>
      <c r="Z26" s="32"/>
      <c r="AA26" s="32"/>
      <c r="AB26" s="32"/>
      <c r="AC26" s="32"/>
      <c r="AD26" s="32"/>
      <c r="AE26" s="32"/>
    </row>
    <row r="27" spans="1:31" s="7" customFormat="1" ht="30.1" customHeight="1" x14ac:dyDescent="0.25">
      <c r="A27" s="118"/>
      <c r="B27" s="114"/>
      <c r="C27" s="115"/>
      <c r="D27" s="84">
        <v>30</v>
      </c>
      <c r="E27" s="114"/>
      <c r="F27" s="69" t="s">
        <v>22</v>
      </c>
      <c r="G27" s="70" t="s">
        <v>30</v>
      </c>
      <c r="H27" s="70" t="s">
        <v>18</v>
      </c>
      <c r="I27" s="70" t="s">
        <v>14</v>
      </c>
      <c r="J27" s="68">
        <v>600</v>
      </c>
      <c r="K27" s="89">
        <f>0</f>
        <v>0</v>
      </c>
      <c r="L27" s="23">
        <f t="shared" si="6"/>
        <v>0</v>
      </c>
      <c r="M27" s="24" t="str">
        <f t="shared" si="0"/>
        <v>OK</v>
      </c>
      <c r="N27" s="51"/>
      <c r="O27" s="51"/>
      <c r="P27" s="50"/>
      <c r="Q27" s="50"/>
      <c r="R27" s="50"/>
      <c r="S27" s="50"/>
      <c r="T27" s="50"/>
      <c r="U27" s="48"/>
      <c r="V27" s="51"/>
      <c r="W27" s="34"/>
      <c r="X27" s="51"/>
      <c r="Y27" s="34"/>
      <c r="Z27" s="32"/>
      <c r="AA27" s="32"/>
      <c r="AB27" s="32"/>
      <c r="AC27" s="32"/>
      <c r="AD27" s="32"/>
      <c r="AE27" s="32"/>
    </row>
    <row r="28" spans="1:31" s="7" customFormat="1" ht="30.1" customHeight="1" x14ac:dyDescent="0.25">
      <c r="A28" s="118"/>
      <c r="B28" s="114" t="s">
        <v>28</v>
      </c>
      <c r="C28" s="115">
        <v>16</v>
      </c>
      <c r="D28" s="84">
        <v>31</v>
      </c>
      <c r="E28" s="114" t="s">
        <v>17</v>
      </c>
      <c r="F28" s="69" t="s">
        <v>22</v>
      </c>
      <c r="G28" s="70" t="s">
        <v>29</v>
      </c>
      <c r="H28" s="70" t="s">
        <v>12</v>
      </c>
      <c r="I28" s="70" t="s">
        <v>14</v>
      </c>
      <c r="J28" s="68">
        <v>11.44</v>
      </c>
      <c r="K28" s="89">
        <f>0</f>
        <v>0</v>
      </c>
      <c r="L28" s="23">
        <f t="shared" si="6"/>
        <v>0</v>
      </c>
      <c r="M28" s="24" t="str">
        <f t="shared" si="0"/>
        <v>OK</v>
      </c>
      <c r="N28" s="51"/>
      <c r="O28" s="51"/>
      <c r="P28" s="50"/>
      <c r="Q28" s="51"/>
      <c r="R28" s="50"/>
      <c r="S28" s="51"/>
      <c r="T28" s="50"/>
      <c r="U28" s="48"/>
      <c r="V28" s="51"/>
      <c r="W28" s="34"/>
      <c r="X28" s="50"/>
      <c r="Y28" s="34"/>
      <c r="Z28" s="32"/>
      <c r="AA28" s="32"/>
      <c r="AB28" s="32"/>
      <c r="AC28" s="32"/>
      <c r="AD28" s="32"/>
      <c r="AE28" s="32"/>
    </row>
    <row r="29" spans="1:31" s="7" customFormat="1" ht="30.1" customHeight="1" x14ac:dyDescent="0.25">
      <c r="A29" s="118"/>
      <c r="B29" s="114"/>
      <c r="C29" s="115"/>
      <c r="D29" s="84">
        <v>32</v>
      </c>
      <c r="E29" s="114"/>
      <c r="F29" s="69" t="s">
        <v>22</v>
      </c>
      <c r="G29" s="70" t="s">
        <v>30</v>
      </c>
      <c r="H29" s="70" t="s">
        <v>18</v>
      </c>
      <c r="I29" s="70" t="s">
        <v>14</v>
      </c>
      <c r="J29" s="68">
        <v>800</v>
      </c>
      <c r="K29" s="89">
        <f>0</f>
        <v>0</v>
      </c>
      <c r="L29" s="23">
        <f t="shared" si="6"/>
        <v>0</v>
      </c>
      <c r="M29" s="24" t="str">
        <f t="shared" si="0"/>
        <v>OK</v>
      </c>
      <c r="N29" s="51"/>
      <c r="O29" s="51"/>
      <c r="P29" s="50"/>
      <c r="Q29" s="51"/>
      <c r="R29" s="50"/>
      <c r="S29" s="51"/>
      <c r="T29" s="50"/>
      <c r="U29" s="48"/>
      <c r="V29" s="51"/>
      <c r="W29" s="34"/>
      <c r="X29" s="50"/>
      <c r="Y29" s="34"/>
      <c r="Z29" s="32"/>
      <c r="AA29" s="32"/>
      <c r="AB29" s="32"/>
      <c r="AC29" s="32"/>
      <c r="AD29" s="32"/>
      <c r="AE29" s="32"/>
    </row>
    <row r="30" spans="1:31" ht="30.1" customHeight="1" x14ac:dyDescent="0.25">
      <c r="A30" s="118"/>
      <c r="B30" s="114" t="s">
        <v>48</v>
      </c>
      <c r="C30" s="115">
        <v>17</v>
      </c>
      <c r="D30" s="84">
        <v>33</v>
      </c>
      <c r="E30" s="114" t="s">
        <v>13</v>
      </c>
      <c r="F30" s="69" t="s">
        <v>22</v>
      </c>
      <c r="G30" s="70" t="s">
        <v>29</v>
      </c>
      <c r="H30" s="70" t="s">
        <v>12</v>
      </c>
      <c r="I30" s="70" t="s">
        <v>14</v>
      </c>
      <c r="J30" s="68">
        <v>10.25</v>
      </c>
      <c r="K30" s="89">
        <f>0</f>
        <v>0</v>
      </c>
      <c r="L30" s="23">
        <f t="shared" si="6"/>
        <v>0</v>
      </c>
      <c r="M30" s="24" t="str">
        <f t="shared" si="0"/>
        <v>OK</v>
      </c>
      <c r="N30" s="46"/>
      <c r="O30" s="46"/>
      <c r="P30" s="52"/>
      <c r="Q30" s="52"/>
      <c r="R30" s="52"/>
      <c r="S30" s="52"/>
      <c r="T30" s="52"/>
      <c r="U30" s="52"/>
      <c r="V30" s="52"/>
      <c r="W30" s="52"/>
      <c r="X30" s="49"/>
      <c r="Y30" s="49"/>
      <c r="Z30" s="49"/>
      <c r="AA30" s="49"/>
      <c r="AB30" s="49"/>
      <c r="AC30" s="49"/>
      <c r="AD30" s="49"/>
      <c r="AE30" s="49"/>
    </row>
    <row r="31" spans="1:31" ht="30.1" customHeight="1" x14ac:dyDescent="0.25">
      <c r="A31" s="119"/>
      <c r="B31" s="114"/>
      <c r="C31" s="115"/>
      <c r="D31" s="84">
        <v>34</v>
      </c>
      <c r="E31" s="114"/>
      <c r="F31" s="69" t="s">
        <v>22</v>
      </c>
      <c r="G31" s="70" t="s">
        <v>30</v>
      </c>
      <c r="H31" s="70" t="s">
        <v>18</v>
      </c>
      <c r="I31" s="70" t="s">
        <v>14</v>
      </c>
      <c r="J31" s="68">
        <v>750</v>
      </c>
      <c r="K31" s="89">
        <f>0</f>
        <v>0</v>
      </c>
      <c r="L31" s="23">
        <f t="shared" si="6"/>
        <v>0</v>
      </c>
      <c r="M31" s="24" t="str">
        <f t="shared" si="0"/>
        <v>OK</v>
      </c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49"/>
      <c r="Y31" s="49"/>
      <c r="Z31" s="49"/>
      <c r="AA31" s="49"/>
      <c r="AB31" s="49"/>
      <c r="AC31" s="49"/>
      <c r="AD31" s="49"/>
      <c r="AE31" s="49"/>
    </row>
    <row r="32" spans="1:31" ht="30.1" customHeight="1" x14ac:dyDescent="0.25">
      <c r="A32" s="117" t="s">
        <v>35</v>
      </c>
      <c r="B32" s="114" t="s">
        <v>49</v>
      </c>
      <c r="C32" s="115">
        <v>18</v>
      </c>
      <c r="D32" s="84">
        <v>35</v>
      </c>
      <c r="E32" s="114" t="s">
        <v>15</v>
      </c>
      <c r="F32" s="69" t="s">
        <v>22</v>
      </c>
      <c r="G32" s="70" t="s">
        <v>29</v>
      </c>
      <c r="H32" s="70" t="s">
        <v>12</v>
      </c>
      <c r="I32" s="70" t="s">
        <v>14</v>
      </c>
      <c r="J32" s="68">
        <v>9.19</v>
      </c>
      <c r="K32" s="89">
        <f>0</f>
        <v>0</v>
      </c>
      <c r="L32" s="23">
        <f t="shared" si="6"/>
        <v>0</v>
      </c>
      <c r="M32" s="24" t="str">
        <f t="shared" si="0"/>
        <v>OK</v>
      </c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49"/>
      <c r="Y32" s="49"/>
      <c r="Z32" s="49"/>
      <c r="AA32" s="49"/>
      <c r="AB32" s="49"/>
      <c r="AC32" s="49"/>
      <c r="AD32" s="49"/>
      <c r="AE32" s="49"/>
    </row>
    <row r="33" spans="1:31" ht="30.1" customHeight="1" x14ac:dyDescent="0.25">
      <c r="A33" s="118"/>
      <c r="B33" s="114"/>
      <c r="C33" s="115"/>
      <c r="D33" s="84">
        <v>36</v>
      </c>
      <c r="E33" s="114"/>
      <c r="F33" s="69" t="s">
        <v>22</v>
      </c>
      <c r="G33" s="70" t="s">
        <v>30</v>
      </c>
      <c r="H33" s="70" t="s">
        <v>18</v>
      </c>
      <c r="I33" s="70" t="s">
        <v>14</v>
      </c>
      <c r="J33" s="68">
        <v>1698.99</v>
      </c>
      <c r="K33" s="89">
        <f>0</f>
        <v>0</v>
      </c>
      <c r="L33" s="23">
        <f t="shared" si="6"/>
        <v>0</v>
      </c>
      <c r="M33" s="24" t="str">
        <f t="shared" si="0"/>
        <v>OK</v>
      </c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49"/>
      <c r="Y33" s="49"/>
      <c r="Z33" s="49"/>
      <c r="AA33" s="49"/>
      <c r="AB33" s="49"/>
      <c r="AC33" s="49"/>
      <c r="AD33" s="49"/>
      <c r="AE33" s="49"/>
    </row>
    <row r="34" spans="1:31" ht="30.1" customHeight="1" x14ac:dyDescent="0.25">
      <c r="A34" s="118"/>
      <c r="B34" s="114" t="s">
        <v>48</v>
      </c>
      <c r="C34" s="115">
        <v>19</v>
      </c>
      <c r="D34" s="84">
        <v>37</v>
      </c>
      <c r="E34" s="114" t="s">
        <v>17</v>
      </c>
      <c r="F34" s="69" t="s">
        <v>22</v>
      </c>
      <c r="G34" s="70" t="s">
        <v>29</v>
      </c>
      <c r="H34" s="70" t="s">
        <v>12</v>
      </c>
      <c r="I34" s="70" t="s">
        <v>14</v>
      </c>
      <c r="J34" s="68">
        <v>15.2</v>
      </c>
      <c r="K34" s="89">
        <f>0</f>
        <v>0</v>
      </c>
      <c r="L34" s="23">
        <f t="shared" si="6"/>
        <v>0</v>
      </c>
      <c r="M34" s="24" t="str">
        <f t="shared" si="0"/>
        <v>OK</v>
      </c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49"/>
      <c r="Y34" s="49"/>
      <c r="Z34" s="49"/>
      <c r="AA34" s="49"/>
      <c r="AB34" s="49"/>
      <c r="AC34" s="49"/>
      <c r="AD34" s="49"/>
      <c r="AE34" s="49"/>
    </row>
    <row r="35" spans="1:31" ht="30.1" customHeight="1" x14ac:dyDescent="0.25">
      <c r="A35" s="119"/>
      <c r="B35" s="114"/>
      <c r="C35" s="116"/>
      <c r="D35" s="84">
        <v>38</v>
      </c>
      <c r="E35" s="114"/>
      <c r="F35" s="69" t="s">
        <v>22</v>
      </c>
      <c r="G35" s="70" t="s">
        <v>30</v>
      </c>
      <c r="H35" s="70" t="s">
        <v>18</v>
      </c>
      <c r="I35" s="70" t="s">
        <v>14</v>
      </c>
      <c r="J35" s="68">
        <v>1000</v>
      </c>
      <c r="K35" s="89">
        <f>0</f>
        <v>0</v>
      </c>
      <c r="L35" s="23">
        <f t="shared" si="6"/>
        <v>0</v>
      </c>
      <c r="M35" s="24" t="str">
        <f t="shared" si="0"/>
        <v>OK</v>
      </c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49"/>
      <c r="Y35" s="49"/>
      <c r="Z35" s="49"/>
      <c r="AA35" s="49"/>
      <c r="AB35" s="49"/>
      <c r="AC35" s="49"/>
      <c r="AD35" s="49"/>
      <c r="AE35" s="49"/>
    </row>
    <row r="36" spans="1:31" ht="30.1" customHeight="1" x14ac:dyDescent="0.25">
      <c r="A36" s="117" t="s">
        <v>50</v>
      </c>
      <c r="B36" s="114" t="s">
        <v>51</v>
      </c>
      <c r="C36" s="115">
        <v>20</v>
      </c>
      <c r="D36" s="84">
        <v>39</v>
      </c>
      <c r="E36" s="114" t="s">
        <v>15</v>
      </c>
      <c r="F36" s="69" t="s">
        <v>22</v>
      </c>
      <c r="G36" s="70" t="s">
        <v>29</v>
      </c>
      <c r="H36" s="70" t="s">
        <v>12</v>
      </c>
      <c r="I36" s="70" t="s">
        <v>14</v>
      </c>
      <c r="J36" s="68">
        <v>9.16</v>
      </c>
      <c r="K36" s="89">
        <f>0</f>
        <v>0</v>
      </c>
      <c r="L36" s="23">
        <f t="shared" si="6"/>
        <v>0</v>
      </c>
      <c r="M36" s="24" t="str">
        <f t="shared" si="0"/>
        <v>OK</v>
      </c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49"/>
      <c r="Y36" s="49"/>
      <c r="Z36" s="49"/>
      <c r="AA36" s="49"/>
      <c r="AB36" s="49"/>
      <c r="AC36" s="49"/>
      <c r="AD36" s="49"/>
      <c r="AE36" s="49"/>
    </row>
    <row r="37" spans="1:31" ht="30.1" customHeight="1" x14ac:dyDescent="0.25">
      <c r="A37" s="118"/>
      <c r="B37" s="114"/>
      <c r="C37" s="116"/>
      <c r="D37" s="84">
        <v>40</v>
      </c>
      <c r="E37" s="114"/>
      <c r="F37" s="69" t="s">
        <v>22</v>
      </c>
      <c r="G37" s="70" t="s">
        <v>30</v>
      </c>
      <c r="H37" s="70" t="s">
        <v>18</v>
      </c>
      <c r="I37" s="70" t="s">
        <v>14</v>
      </c>
      <c r="J37" s="68">
        <v>1700</v>
      </c>
      <c r="K37" s="89">
        <f>0</f>
        <v>0</v>
      </c>
      <c r="L37" s="23">
        <f t="shared" si="6"/>
        <v>0</v>
      </c>
      <c r="M37" s="24" t="str">
        <f t="shared" si="0"/>
        <v>OK</v>
      </c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49"/>
      <c r="Y37" s="49"/>
      <c r="Z37" s="49"/>
      <c r="AA37" s="49"/>
      <c r="AB37" s="49"/>
      <c r="AC37" s="49"/>
      <c r="AD37" s="49"/>
      <c r="AE37" s="49"/>
    </row>
    <row r="38" spans="1:31" ht="30.1" customHeight="1" x14ac:dyDescent="0.25">
      <c r="A38" s="118"/>
      <c r="B38" s="114" t="s">
        <v>51</v>
      </c>
      <c r="C38" s="115">
        <v>21</v>
      </c>
      <c r="D38" s="84">
        <v>41</v>
      </c>
      <c r="E38" s="114" t="s">
        <v>16</v>
      </c>
      <c r="F38" s="69" t="s">
        <v>22</v>
      </c>
      <c r="G38" s="70" t="s">
        <v>29</v>
      </c>
      <c r="H38" s="70" t="s">
        <v>12</v>
      </c>
      <c r="I38" s="70" t="s">
        <v>14</v>
      </c>
      <c r="J38" s="68">
        <v>13.05</v>
      </c>
      <c r="K38" s="89">
        <f>0</f>
        <v>0</v>
      </c>
      <c r="L38" s="23">
        <f t="shared" si="6"/>
        <v>0</v>
      </c>
      <c r="M38" s="24" t="str">
        <f t="shared" si="0"/>
        <v>OK</v>
      </c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49"/>
      <c r="Y38" s="49"/>
      <c r="Z38" s="49"/>
      <c r="AA38" s="49"/>
      <c r="AB38" s="49"/>
      <c r="AC38" s="49"/>
      <c r="AD38" s="49"/>
      <c r="AE38" s="49"/>
    </row>
    <row r="39" spans="1:31" ht="30.1" customHeight="1" x14ac:dyDescent="0.25">
      <c r="A39" s="118"/>
      <c r="B39" s="114"/>
      <c r="C39" s="116"/>
      <c r="D39" s="84">
        <v>42</v>
      </c>
      <c r="E39" s="114"/>
      <c r="F39" s="69" t="s">
        <v>22</v>
      </c>
      <c r="G39" s="70" t="s">
        <v>30</v>
      </c>
      <c r="H39" s="70" t="s">
        <v>18</v>
      </c>
      <c r="I39" s="70" t="s">
        <v>14</v>
      </c>
      <c r="J39" s="68">
        <v>2100</v>
      </c>
      <c r="K39" s="89">
        <f>0</f>
        <v>0</v>
      </c>
      <c r="L39" s="23">
        <f t="shared" si="6"/>
        <v>0</v>
      </c>
      <c r="M39" s="24" t="str">
        <f t="shared" si="0"/>
        <v>OK</v>
      </c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49"/>
      <c r="Y39" s="49"/>
      <c r="Z39" s="49"/>
      <c r="AA39" s="49"/>
      <c r="AB39" s="49"/>
      <c r="AC39" s="49"/>
      <c r="AD39" s="49"/>
      <c r="AE39" s="49"/>
    </row>
    <row r="40" spans="1:31" ht="30.1" customHeight="1" x14ac:dyDescent="0.25">
      <c r="A40" s="118"/>
      <c r="B40" s="114" t="s">
        <v>28</v>
      </c>
      <c r="C40" s="115">
        <v>22</v>
      </c>
      <c r="D40" s="84">
        <v>43</v>
      </c>
      <c r="E40" s="114" t="s">
        <v>17</v>
      </c>
      <c r="F40" s="69" t="s">
        <v>22</v>
      </c>
      <c r="G40" s="70" t="s">
        <v>29</v>
      </c>
      <c r="H40" s="70" t="s">
        <v>12</v>
      </c>
      <c r="I40" s="70" t="s">
        <v>14</v>
      </c>
      <c r="J40" s="68">
        <v>17.420000000000002</v>
      </c>
      <c r="K40" s="89">
        <f>0</f>
        <v>0</v>
      </c>
      <c r="L40" s="23">
        <f t="shared" si="6"/>
        <v>0</v>
      </c>
      <c r="M40" s="24" t="str">
        <f t="shared" si="0"/>
        <v>OK</v>
      </c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49"/>
      <c r="Y40" s="49"/>
      <c r="Z40" s="49"/>
      <c r="AA40" s="49"/>
      <c r="AB40" s="49"/>
      <c r="AC40" s="49"/>
      <c r="AD40" s="49"/>
      <c r="AE40" s="49"/>
    </row>
    <row r="41" spans="1:31" ht="30.1" customHeight="1" x14ac:dyDescent="0.25">
      <c r="A41" s="118"/>
      <c r="B41" s="114"/>
      <c r="C41" s="116"/>
      <c r="D41" s="84">
        <v>44</v>
      </c>
      <c r="E41" s="114"/>
      <c r="F41" s="69" t="s">
        <v>22</v>
      </c>
      <c r="G41" s="70" t="s">
        <v>30</v>
      </c>
      <c r="H41" s="70" t="s">
        <v>18</v>
      </c>
      <c r="I41" s="70" t="s">
        <v>14</v>
      </c>
      <c r="J41" s="68">
        <v>1500</v>
      </c>
      <c r="K41" s="89">
        <f>0</f>
        <v>0</v>
      </c>
      <c r="L41" s="23">
        <f t="shared" si="6"/>
        <v>0</v>
      </c>
      <c r="M41" s="24" t="str">
        <f t="shared" si="0"/>
        <v>OK</v>
      </c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49"/>
      <c r="Y41" s="49"/>
      <c r="Z41" s="49"/>
      <c r="AA41" s="49"/>
      <c r="AB41" s="49"/>
      <c r="AC41" s="49"/>
      <c r="AD41" s="49"/>
      <c r="AE41" s="49"/>
    </row>
    <row r="42" spans="1:31" s="7" customFormat="1" ht="30.1" customHeight="1" x14ac:dyDescent="0.25">
      <c r="A42" s="118"/>
      <c r="B42" s="114" t="s">
        <v>52</v>
      </c>
      <c r="C42" s="115">
        <v>23</v>
      </c>
      <c r="D42" s="84">
        <v>45</v>
      </c>
      <c r="E42" s="114" t="s">
        <v>13</v>
      </c>
      <c r="F42" s="69" t="s">
        <v>22</v>
      </c>
      <c r="G42" s="70" t="s">
        <v>29</v>
      </c>
      <c r="H42" s="70" t="s">
        <v>12</v>
      </c>
      <c r="I42" s="70" t="s">
        <v>14</v>
      </c>
      <c r="J42" s="68">
        <v>16.2</v>
      </c>
      <c r="K42" s="89">
        <f>0</f>
        <v>0</v>
      </c>
      <c r="L42" s="23">
        <f t="shared" si="5"/>
        <v>0</v>
      </c>
      <c r="M42" s="24" t="str">
        <f t="shared" si="0"/>
        <v>OK</v>
      </c>
      <c r="N42" s="51"/>
      <c r="O42" s="51"/>
      <c r="P42" s="51"/>
      <c r="Q42" s="50"/>
      <c r="R42" s="51"/>
      <c r="S42" s="50"/>
      <c r="T42" s="50"/>
      <c r="U42" s="48"/>
      <c r="V42" s="51"/>
      <c r="W42" s="34"/>
      <c r="X42" s="50"/>
      <c r="Y42" s="34"/>
      <c r="Z42" s="32"/>
      <c r="AA42" s="32"/>
      <c r="AB42" s="32"/>
      <c r="AC42" s="32"/>
      <c r="AD42" s="32"/>
      <c r="AE42" s="32"/>
    </row>
    <row r="43" spans="1:31" s="7" customFormat="1" ht="30.1" customHeight="1" x14ac:dyDescent="0.25">
      <c r="A43" s="118"/>
      <c r="B43" s="114"/>
      <c r="C43" s="116"/>
      <c r="D43" s="84">
        <v>46</v>
      </c>
      <c r="E43" s="114"/>
      <c r="F43" s="69" t="s">
        <v>22</v>
      </c>
      <c r="G43" s="70" t="s">
        <v>30</v>
      </c>
      <c r="H43" s="70" t="s">
        <v>18</v>
      </c>
      <c r="I43" s="70" t="s">
        <v>14</v>
      </c>
      <c r="J43" s="68">
        <v>2648</v>
      </c>
      <c r="K43" s="89">
        <f>0</f>
        <v>0</v>
      </c>
      <c r="L43" s="23">
        <f t="shared" si="5"/>
        <v>0</v>
      </c>
      <c r="M43" s="24" t="str">
        <f t="shared" si="0"/>
        <v>OK</v>
      </c>
      <c r="N43" s="51"/>
      <c r="O43" s="51"/>
      <c r="P43" s="51"/>
      <c r="Q43" s="50"/>
      <c r="R43" s="51"/>
      <c r="S43" s="50"/>
      <c r="T43" s="50"/>
      <c r="U43" s="48"/>
      <c r="V43" s="51"/>
      <c r="W43" s="34"/>
      <c r="X43" s="50"/>
      <c r="Y43" s="34"/>
      <c r="Z43" s="32"/>
      <c r="AA43" s="32"/>
      <c r="AB43" s="32"/>
      <c r="AC43" s="32"/>
      <c r="AD43" s="32"/>
      <c r="AE43" s="32"/>
    </row>
    <row r="44" spans="1:31" s="7" customFormat="1" ht="30.1" customHeight="1" x14ac:dyDescent="0.25">
      <c r="A44" s="118"/>
      <c r="B44" s="114" t="s">
        <v>53</v>
      </c>
      <c r="C44" s="115">
        <v>24</v>
      </c>
      <c r="D44" s="84">
        <v>47</v>
      </c>
      <c r="E44" s="114" t="s">
        <v>54</v>
      </c>
      <c r="F44" s="69" t="s">
        <v>22</v>
      </c>
      <c r="G44" s="70" t="s">
        <v>29</v>
      </c>
      <c r="H44" s="70" t="s">
        <v>12</v>
      </c>
      <c r="I44" s="70" t="s">
        <v>14</v>
      </c>
      <c r="J44" s="68">
        <v>17.09</v>
      </c>
      <c r="K44" s="89">
        <f>0</f>
        <v>0</v>
      </c>
      <c r="L44" s="23">
        <f t="shared" si="5"/>
        <v>0</v>
      </c>
      <c r="M44" s="24" t="str">
        <f t="shared" si="0"/>
        <v>OK</v>
      </c>
      <c r="N44" s="51"/>
      <c r="O44" s="51"/>
      <c r="P44" s="50"/>
      <c r="Q44" s="50"/>
      <c r="R44" s="50"/>
      <c r="S44" s="50"/>
      <c r="T44" s="50"/>
      <c r="U44" s="48"/>
      <c r="V44" s="51"/>
      <c r="W44" s="34"/>
      <c r="X44" s="51"/>
      <c r="Y44" s="34"/>
      <c r="Z44" s="32"/>
      <c r="AA44" s="32"/>
      <c r="AB44" s="32"/>
      <c r="AC44" s="32"/>
      <c r="AD44" s="32"/>
      <c r="AE44" s="32"/>
    </row>
    <row r="45" spans="1:31" s="7" customFormat="1" ht="30.1" customHeight="1" x14ac:dyDescent="0.25">
      <c r="A45" s="118"/>
      <c r="B45" s="114"/>
      <c r="C45" s="116"/>
      <c r="D45" s="84">
        <v>48</v>
      </c>
      <c r="E45" s="114"/>
      <c r="F45" s="69" t="s">
        <v>22</v>
      </c>
      <c r="G45" s="70" t="s">
        <v>30</v>
      </c>
      <c r="H45" s="70" t="s">
        <v>18</v>
      </c>
      <c r="I45" s="70" t="s">
        <v>14</v>
      </c>
      <c r="J45" s="68">
        <v>2674</v>
      </c>
      <c r="K45" s="89">
        <f>0</f>
        <v>0</v>
      </c>
      <c r="L45" s="23">
        <f t="shared" si="5"/>
        <v>0</v>
      </c>
      <c r="M45" s="24" t="str">
        <f t="shared" si="0"/>
        <v>OK</v>
      </c>
      <c r="N45" s="51"/>
      <c r="O45" s="51"/>
      <c r="P45" s="50"/>
      <c r="Q45" s="50"/>
      <c r="R45" s="50"/>
      <c r="S45" s="50"/>
      <c r="T45" s="50"/>
      <c r="U45" s="48"/>
      <c r="V45" s="51"/>
      <c r="W45" s="34"/>
      <c r="X45" s="51"/>
      <c r="Y45" s="34"/>
      <c r="Z45" s="32"/>
      <c r="AA45" s="32"/>
      <c r="AB45" s="32"/>
      <c r="AC45" s="32"/>
      <c r="AD45" s="32"/>
      <c r="AE45" s="32"/>
    </row>
    <row r="46" spans="1:31" s="7" customFormat="1" ht="30.1" customHeight="1" x14ac:dyDescent="0.25">
      <c r="A46" s="118"/>
      <c r="B46" s="114" t="s">
        <v>52</v>
      </c>
      <c r="C46" s="115">
        <v>25</v>
      </c>
      <c r="D46" s="84">
        <v>49</v>
      </c>
      <c r="E46" s="114" t="s">
        <v>23</v>
      </c>
      <c r="F46" s="69" t="s">
        <v>22</v>
      </c>
      <c r="G46" s="70" t="s">
        <v>29</v>
      </c>
      <c r="H46" s="70" t="s">
        <v>12</v>
      </c>
      <c r="I46" s="70" t="s">
        <v>14</v>
      </c>
      <c r="J46" s="68">
        <v>6.93</v>
      </c>
      <c r="K46" s="89">
        <f>0</f>
        <v>0</v>
      </c>
      <c r="L46" s="23">
        <f t="shared" si="5"/>
        <v>0</v>
      </c>
      <c r="M46" s="24" t="str">
        <f t="shared" si="0"/>
        <v>OK</v>
      </c>
      <c r="N46" s="51"/>
      <c r="O46" s="51"/>
      <c r="P46" s="50"/>
      <c r="Q46" s="51"/>
      <c r="R46" s="50"/>
      <c r="S46" s="51"/>
      <c r="T46" s="50"/>
      <c r="U46" s="48"/>
      <c r="V46" s="51"/>
      <c r="W46" s="34"/>
      <c r="X46" s="50"/>
      <c r="Y46" s="34"/>
      <c r="Z46" s="32"/>
      <c r="AA46" s="32"/>
      <c r="AB46" s="32"/>
      <c r="AC46" s="32"/>
      <c r="AD46" s="32"/>
      <c r="AE46" s="32"/>
    </row>
    <row r="47" spans="1:31" s="7" customFormat="1" ht="30.1" customHeight="1" x14ac:dyDescent="0.25">
      <c r="A47" s="119"/>
      <c r="B47" s="114"/>
      <c r="C47" s="116"/>
      <c r="D47" s="84">
        <v>50</v>
      </c>
      <c r="E47" s="114"/>
      <c r="F47" s="69" t="s">
        <v>22</v>
      </c>
      <c r="G47" s="70" t="s">
        <v>30</v>
      </c>
      <c r="H47" s="70" t="s">
        <v>18</v>
      </c>
      <c r="I47" s="70" t="s">
        <v>14</v>
      </c>
      <c r="J47" s="68">
        <v>1364</v>
      </c>
      <c r="K47" s="89">
        <f>0</f>
        <v>0</v>
      </c>
      <c r="L47" s="23">
        <f t="shared" si="5"/>
        <v>0</v>
      </c>
      <c r="M47" s="24" t="str">
        <f t="shared" si="0"/>
        <v>OK</v>
      </c>
      <c r="N47" s="51"/>
      <c r="O47" s="51"/>
      <c r="P47" s="50"/>
      <c r="Q47" s="51"/>
      <c r="R47" s="50"/>
      <c r="S47" s="51"/>
      <c r="T47" s="50"/>
      <c r="U47" s="48"/>
      <c r="V47" s="51"/>
      <c r="W47" s="34"/>
      <c r="X47" s="50"/>
      <c r="Y47" s="34"/>
      <c r="Z47" s="32"/>
      <c r="AA47" s="32"/>
      <c r="AB47" s="32"/>
      <c r="AC47" s="32"/>
      <c r="AD47" s="32"/>
      <c r="AE47" s="32"/>
    </row>
    <row r="48" spans="1:31" s="7" customFormat="1" ht="30.1" customHeight="1" x14ac:dyDescent="0.25">
      <c r="A48" s="117" t="s">
        <v>55</v>
      </c>
      <c r="B48" s="114" t="s">
        <v>49</v>
      </c>
      <c r="C48" s="115">
        <v>26</v>
      </c>
      <c r="D48" s="84">
        <v>51</v>
      </c>
      <c r="E48" s="114" t="s">
        <v>15</v>
      </c>
      <c r="F48" s="69" t="s">
        <v>22</v>
      </c>
      <c r="G48" s="70" t="s">
        <v>29</v>
      </c>
      <c r="H48" s="70" t="s">
        <v>12</v>
      </c>
      <c r="I48" s="70" t="s">
        <v>14</v>
      </c>
      <c r="J48" s="68">
        <v>8.8699999999999992</v>
      </c>
      <c r="K48" s="89">
        <f>0</f>
        <v>0</v>
      </c>
      <c r="L48" s="23">
        <f t="shared" si="5"/>
        <v>0</v>
      </c>
      <c r="M48" s="24" t="str">
        <f t="shared" si="0"/>
        <v>OK</v>
      </c>
      <c r="N48" s="51"/>
      <c r="O48" s="51"/>
      <c r="P48" s="50"/>
      <c r="Q48" s="51"/>
      <c r="R48" s="50"/>
      <c r="S48" s="51"/>
      <c r="T48" s="50"/>
      <c r="U48" s="48"/>
      <c r="V48" s="51"/>
      <c r="W48" s="34"/>
      <c r="X48" s="50"/>
      <c r="Y48" s="34"/>
      <c r="Z48" s="32"/>
      <c r="AA48" s="32"/>
      <c r="AB48" s="32"/>
      <c r="AC48" s="32"/>
      <c r="AD48" s="32"/>
      <c r="AE48" s="32"/>
    </row>
    <row r="49" spans="1:31" s="7" customFormat="1" ht="30.1" customHeight="1" x14ac:dyDescent="0.25">
      <c r="A49" s="118"/>
      <c r="B49" s="114"/>
      <c r="C49" s="116"/>
      <c r="D49" s="84">
        <v>52</v>
      </c>
      <c r="E49" s="114"/>
      <c r="F49" s="69" t="s">
        <v>22</v>
      </c>
      <c r="G49" s="70" t="s">
        <v>30</v>
      </c>
      <c r="H49" s="70" t="s">
        <v>18</v>
      </c>
      <c r="I49" s="70" t="s">
        <v>14</v>
      </c>
      <c r="J49" s="68">
        <v>1638.99</v>
      </c>
      <c r="K49" s="89">
        <f>0</f>
        <v>0</v>
      </c>
      <c r="L49" s="23">
        <f t="shared" si="5"/>
        <v>0</v>
      </c>
      <c r="M49" s="24" t="str">
        <f t="shared" si="0"/>
        <v>OK</v>
      </c>
      <c r="N49" s="51"/>
      <c r="O49" s="51"/>
      <c r="P49" s="50"/>
      <c r="Q49" s="51"/>
      <c r="R49" s="50"/>
      <c r="S49" s="51"/>
      <c r="T49" s="50"/>
      <c r="U49" s="48"/>
      <c r="V49" s="51"/>
      <c r="W49" s="34"/>
      <c r="X49" s="50"/>
      <c r="Y49" s="34"/>
      <c r="Z49" s="32"/>
      <c r="AA49" s="32"/>
      <c r="AB49" s="32"/>
      <c r="AC49" s="32"/>
      <c r="AD49" s="32"/>
      <c r="AE49" s="32"/>
    </row>
    <row r="50" spans="1:31" ht="30.1" customHeight="1" x14ac:dyDescent="0.25">
      <c r="A50" s="118"/>
      <c r="B50" s="114" t="s">
        <v>45</v>
      </c>
      <c r="C50" s="115">
        <v>27</v>
      </c>
      <c r="D50" s="84">
        <v>53</v>
      </c>
      <c r="E50" s="114" t="s">
        <v>16</v>
      </c>
      <c r="F50" s="69" t="s">
        <v>22</v>
      </c>
      <c r="G50" s="70" t="s">
        <v>29</v>
      </c>
      <c r="H50" s="70" t="s">
        <v>12</v>
      </c>
      <c r="I50" s="70" t="s">
        <v>14</v>
      </c>
      <c r="J50" s="68">
        <v>13.18</v>
      </c>
      <c r="K50" s="89">
        <f>0</f>
        <v>0</v>
      </c>
      <c r="L50" s="23">
        <f t="shared" si="5"/>
        <v>0</v>
      </c>
      <c r="M50" s="24" t="str">
        <f t="shared" si="0"/>
        <v>OK</v>
      </c>
      <c r="N50" s="46"/>
      <c r="O50" s="46"/>
      <c r="P50" s="52"/>
      <c r="Q50" s="52"/>
      <c r="R50" s="52"/>
      <c r="S50" s="52"/>
      <c r="T50" s="52"/>
      <c r="U50" s="52"/>
      <c r="V50" s="52"/>
      <c r="W50" s="52"/>
      <c r="X50" s="49"/>
      <c r="Y50" s="49"/>
      <c r="Z50" s="49"/>
      <c r="AA50" s="49"/>
      <c r="AB50" s="49"/>
      <c r="AC50" s="49"/>
      <c r="AD50" s="49"/>
      <c r="AE50" s="49"/>
    </row>
    <row r="51" spans="1:31" ht="30.1" customHeight="1" x14ac:dyDescent="0.25">
      <c r="A51" s="118"/>
      <c r="B51" s="114"/>
      <c r="C51" s="116"/>
      <c r="D51" s="84">
        <v>54</v>
      </c>
      <c r="E51" s="114"/>
      <c r="F51" s="69" t="s">
        <v>22</v>
      </c>
      <c r="G51" s="70" t="s">
        <v>30</v>
      </c>
      <c r="H51" s="70" t="s">
        <v>18</v>
      </c>
      <c r="I51" s="70" t="s">
        <v>14</v>
      </c>
      <c r="J51" s="68">
        <v>2026.99</v>
      </c>
      <c r="K51" s="89">
        <f>0</f>
        <v>0</v>
      </c>
      <c r="L51" s="23">
        <f t="shared" si="5"/>
        <v>0</v>
      </c>
      <c r="M51" s="24" t="str">
        <f t="shared" si="0"/>
        <v>OK</v>
      </c>
      <c r="N51" s="46"/>
      <c r="O51" s="46"/>
      <c r="P51" s="52"/>
      <c r="Q51" s="52"/>
      <c r="R51" s="52"/>
      <c r="S51" s="52"/>
      <c r="T51" s="52"/>
      <c r="U51" s="52"/>
      <c r="V51" s="52"/>
      <c r="W51" s="52"/>
      <c r="X51" s="49"/>
      <c r="Y51" s="49"/>
      <c r="Z51" s="49"/>
      <c r="AA51" s="49"/>
      <c r="AB51" s="49"/>
      <c r="AC51" s="49"/>
      <c r="AD51" s="49"/>
      <c r="AE51" s="49"/>
    </row>
    <row r="52" spans="1:31" ht="30.1" customHeight="1" x14ac:dyDescent="0.25">
      <c r="A52" s="118"/>
      <c r="B52" s="114" t="s">
        <v>45</v>
      </c>
      <c r="C52" s="115">
        <v>28</v>
      </c>
      <c r="D52" s="84">
        <v>55</v>
      </c>
      <c r="E52" s="114" t="s">
        <v>17</v>
      </c>
      <c r="F52" s="69" t="s">
        <v>22</v>
      </c>
      <c r="G52" s="70" t="s">
        <v>29</v>
      </c>
      <c r="H52" s="70" t="s">
        <v>12</v>
      </c>
      <c r="I52" s="70" t="s">
        <v>14</v>
      </c>
      <c r="J52" s="68">
        <v>18.78</v>
      </c>
      <c r="K52" s="89">
        <f>0</f>
        <v>0</v>
      </c>
      <c r="L52" s="23">
        <f t="shared" si="5"/>
        <v>0</v>
      </c>
      <c r="M52" s="24" t="str">
        <f t="shared" si="0"/>
        <v>OK</v>
      </c>
      <c r="N52" s="46"/>
      <c r="O52" s="46"/>
      <c r="P52" s="52"/>
      <c r="Q52" s="52"/>
      <c r="R52" s="52"/>
      <c r="S52" s="52"/>
      <c r="T52" s="52"/>
      <c r="U52" s="52"/>
      <c r="V52" s="52"/>
      <c r="W52" s="52"/>
      <c r="X52" s="49"/>
      <c r="Y52" s="49"/>
      <c r="Z52" s="49"/>
      <c r="AA52" s="49"/>
      <c r="AB52" s="49"/>
      <c r="AC52" s="49"/>
      <c r="AD52" s="49"/>
      <c r="AE52" s="49"/>
    </row>
    <row r="53" spans="1:31" ht="30.1" customHeight="1" x14ac:dyDescent="0.25">
      <c r="A53" s="118"/>
      <c r="B53" s="114"/>
      <c r="C53" s="116"/>
      <c r="D53" s="84">
        <v>56</v>
      </c>
      <c r="E53" s="114"/>
      <c r="F53" s="69" t="s">
        <v>22</v>
      </c>
      <c r="G53" s="70" t="s">
        <v>30</v>
      </c>
      <c r="H53" s="70" t="s">
        <v>18</v>
      </c>
      <c r="I53" s="70" t="s">
        <v>14</v>
      </c>
      <c r="J53" s="68">
        <v>2865.99</v>
      </c>
      <c r="K53" s="89">
        <f>0</f>
        <v>0</v>
      </c>
      <c r="L53" s="23">
        <f t="shared" si="5"/>
        <v>0</v>
      </c>
      <c r="M53" s="24" t="str">
        <f t="shared" si="0"/>
        <v>OK</v>
      </c>
      <c r="N53" s="46"/>
      <c r="O53" s="46"/>
      <c r="P53" s="52"/>
      <c r="Q53" s="52"/>
      <c r="R53" s="52"/>
      <c r="S53" s="52"/>
      <c r="T53" s="52"/>
      <c r="U53" s="52"/>
      <c r="V53" s="52"/>
      <c r="W53" s="52"/>
      <c r="X53" s="49"/>
      <c r="Y53" s="49"/>
      <c r="Z53" s="49"/>
      <c r="AA53" s="49"/>
      <c r="AB53" s="49"/>
      <c r="AC53" s="49"/>
      <c r="AD53" s="49"/>
      <c r="AE53" s="49"/>
    </row>
    <row r="54" spans="1:31" ht="30.1" customHeight="1" x14ac:dyDescent="0.25">
      <c r="A54" s="118"/>
      <c r="B54" s="114" t="s">
        <v>53</v>
      </c>
      <c r="C54" s="115">
        <v>29</v>
      </c>
      <c r="D54" s="84">
        <v>57</v>
      </c>
      <c r="E54" s="114" t="s">
        <v>13</v>
      </c>
      <c r="F54" s="69" t="s">
        <v>22</v>
      </c>
      <c r="G54" s="70" t="s">
        <v>29</v>
      </c>
      <c r="H54" s="70" t="s">
        <v>12</v>
      </c>
      <c r="I54" s="70" t="s">
        <v>14</v>
      </c>
      <c r="J54" s="68">
        <v>16.2</v>
      </c>
      <c r="K54" s="89">
        <f>0</f>
        <v>0</v>
      </c>
      <c r="L54" s="23">
        <f t="shared" si="5"/>
        <v>0</v>
      </c>
      <c r="M54" s="24" t="str">
        <f t="shared" si="0"/>
        <v>OK</v>
      </c>
      <c r="N54" s="46"/>
      <c r="O54" s="46"/>
      <c r="P54" s="52"/>
      <c r="Q54" s="52"/>
      <c r="R54" s="52"/>
      <c r="S54" s="52"/>
      <c r="T54" s="52"/>
      <c r="U54" s="52"/>
      <c r="V54" s="52"/>
      <c r="W54" s="52"/>
      <c r="X54" s="49"/>
      <c r="Y54" s="49"/>
      <c r="Z54" s="49"/>
      <c r="AA54" s="49"/>
      <c r="AB54" s="49"/>
      <c r="AC54" s="49"/>
      <c r="AD54" s="49"/>
      <c r="AE54" s="49"/>
    </row>
    <row r="55" spans="1:31" ht="30.1" customHeight="1" x14ac:dyDescent="0.25">
      <c r="A55" s="118"/>
      <c r="B55" s="114"/>
      <c r="C55" s="116"/>
      <c r="D55" s="84">
        <v>58</v>
      </c>
      <c r="E55" s="114"/>
      <c r="F55" s="69" t="s">
        <v>22</v>
      </c>
      <c r="G55" s="70" t="s">
        <v>30</v>
      </c>
      <c r="H55" s="70" t="s">
        <v>18</v>
      </c>
      <c r="I55" s="70" t="s">
        <v>14</v>
      </c>
      <c r="J55" s="68">
        <v>2648</v>
      </c>
      <c r="K55" s="89">
        <f>0</f>
        <v>0</v>
      </c>
      <c r="L55" s="23">
        <f t="shared" si="5"/>
        <v>0</v>
      </c>
      <c r="M55" s="24" t="str">
        <f t="shared" si="0"/>
        <v>OK</v>
      </c>
      <c r="N55" s="46"/>
      <c r="O55" s="46"/>
      <c r="P55" s="52"/>
      <c r="Q55" s="52"/>
      <c r="R55" s="52"/>
      <c r="S55" s="52"/>
      <c r="T55" s="52"/>
      <c r="U55" s="52"/>
      <c r="V55" s="52"/>
      <c r="W55" s="52"/>
      <c r="X55" s="49"/>
      <c r="Y55" s="49"/>
      <c r="Z55" s="49"/>
      <c r="AA55" s="49"/>
      <c r="AB55" s="49"/>
      <c r="AC55" s="49"/>
      <c r="AD55" s="49"/>
      <c r="AE55" s="49"/>
    </row>
    <row r="56" spans="1:31" ht="30.1" customHeight="1" x14ac:dyDescent="0.25">
      <c r="A56" s="118"/>
      <c r="B56" s="114" t="s">
        <v>52</v>
      </c>
      <c r="C56" s="115">
        <v>31</v>
      </c>
      <c r="D56" s="84">
        <v>61</v>
      </c>
      <c r="E56" s="114" t="s">
        <v>23</v>
      </c>
      <c r="F56" s="69" t="s">
        <v>22</v>
      </c>
      <c r="G56" s="70" t="s">
        <v>29</v>
      </c>
      <c r="H56" s="70" t="s">
        <v>12</v>
      </c>
      <c r="I56" s="70" t="s">
        <v>14</v>
      </c>
      <c r="J56" s="68">
        <v>6.93</v>
      </c>
      <c r="K56" s="89">
        <f>0</f>
        <v>0</v>
      </c>
      <c r="L56" s="23">
        <f t="shared" si="5"/>
        <v>0</v>
      </c>
      <c r="M56" s="24" t="str">
        <f t="shared" si="0"/>
        <v>OK</v>
      </c>
      <c r="N56" s="46"/>
      <c r="O56" s="46"/>
      <c r="P56" s="52"/>
      <c r="Q56" s="52"/>
      <c r="R56" s="52"/>
      <c r="S56" s="52"/>
      <c r="T56" s="52"/>
      <c r="U56" s="52"/>
      <c r="V56" s="52"/>
      <c r="W56" s="52"/>
      <c r="X56" s="49"/>
      <c r="Y56" s="49"/>
      <c r="Z56" s="49"/>
      <c r="AA56" s="49"/>
      <c r="AB56" s="49"/>
      <c r="AC56" s="49"/>
      <c r="AD56" s="49"/>
      <c r="AE56" s="49"/>
    </row>
    <row r="57" spans="1:31" ht="30.1" customHeight="1" x14ac:dyDescent="0.25">
      <c r="A57" s="119"/>
      <c r="B57" s="114"/>
      <c r="C57" s="115"/>
      <c r="D57" s="84">
        <v>62</v>
      </c>
      <c r="E57" s="114"/>
      <c r="F57" s="69" t="s">
        <v>22</v>
      </c>
      <c r="G57" s="70" t="s">
        <v>30</v>
      </c>
      <c r="H57" s="70" t="s">
        <v>18</v>
      </c>
      <c r="I57" s="70" t="s">
        <v>14</v>
      </c>
      <c r="J57" s="68">
        <v>1364</v>
      </c>
      <c r="K57" s="89">
        <f>0</f>
        <v>0</v>
      </c>
      <c r="L57" s="23">
        <f>K57-(SUM(N57:AE57))</f>
        <v>0</v>
      </c>
      <c r="M57" s="24" t="str">
        <f t="shared" si="0"/>
        <v>OK</v>
      </c>
      <c r="N57" s="46"/>
      <c r="O57" s="46"/>
      <c r="P57" s="52"/>
      <c r="Q57" s="52"/>
      <c r="R57" s="52"/>
      <c r="S57" s="52"/>
      <c r="T57" s="52"/>
      <c r="U57" s="52"/>
      <c r="V57" s="52"/>
      <c r="W57" s="52"/>
      <c r="X57" s="49"/>
      <c r="Y57" s="49"/>
      <c r="Z57" s="49"/>
      <c r="AA57" s="49"/>
      <c r="AB57" s="49"/>
      <c r="AC57" s="49"/>
      <c r="AD57" s="49"/>
      <c r="AE57" s="49"/>
    </row>
    <row r="58" spans="1:31" x14ac:dyDescent="0.25">
      <c r="K58" s="6">
        <f>SUM(K4:K57)</f>
        <v>14050</v>
      </c>
      <c r="L58" s="6">
        <f>SUM(L4:L57)</f>
        <v>14050</v>
      </c>
      <c r="N58" s="53">
        <f>SUMPRODUCT($J$4:$J$57,N4:N57)</f>
        <v>0</v>
      </c>
      <c r="O58" s="53">
        <f t="shared" ref="O58:AE58" si="8">SUMPRODUCT($J$4:$J$57,O4:O57)</f>
        <v>0</v>
      </c>
      <c r="P58" s="53">
        <f t="shared" si="8"/>
        <v>0</v>
      </c>
      <c r="Q58" s="53">
        <f t="shared" si="8"/>
        <v>0</v>
      </c>
      <c r="R58" s="53">
        <f t="shared" si="8"/>
        <v>0</v>
      </c>
      <c r="S58" s="53">
        <f t="shared" si="8"/>
        <v>0</v>
      </c>
      <c r="T58" s="53">
        <f t="shared" si="8"/>
        <v>0</v>
      </c>
      <c r="U58" s="53">
        <f t="shared" si="8"/>
        <v>0</v>
      </c>
      <c r="V58" s="53">
        <f t="shared" si="8"/>
        <v>0</v>
      </c>
      <c r="W58" s="53">
        <f t="shared" si="8"/>
        <v>0</v>
      </c>
      <c r="X58" s="53">
        <f t="shared" si="8"/>
        <v>0</v>
      </c>
      <c r="Y58" s="53">
        <f t="shared" si="8"/>
        <v>0</v>
      </c>
      <c r="Z58" s="53">
        <f t="shared" si="8"/>
        <v>0</v>
      </c>
      <c r="AA58" s="53">
        <f t="shared" si="8"/>
        <v>0</v>
      </c>
      <c r="AB58" s="53">
        <f t="shared" si="8"/>
        <v>0</v>
      </c>
      <c r="AC58" s="53">
        <f t="shared" si="8"/>
        <v>0</v>
      </c>
      <c r="AD58" s="53">
        <f t="shared" si="8"/>
        <v>0</v>
      </c>
      <c r="AE58" s="53">
        <f t="shared" si="8"/>
        <v>0</v>
      </c>
    </row>
    <row r="59" spans="1:31" ht="19.05" x14ac:dyDescent="0.25">
      <c r="N59" s="35"/>
      <c r="O59" s="35"/>
    </row>
    <row r="61" spans="1:31" ht="19.05" customHeight="1" x14ac:dyDescent="0.25">
      <c r="B61" s="111" t="s">
        <v>58</v>
      </c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3"/>
      <c r="N61" s="35"/>
      <c r="O61" s="35"/>
      <c r="P61" s="35"/>
      <c r="Q61" s="88"/>
    </row>
    <row r="65" spans="20:20" x14ac:dyDescent="0.25">
      <c r="T65" s="54"/>
    </row>
  </sheetData>
  <mergeCells count="111">
    <mergeCell ref="B61:M61"/>
    <mergeCell ref="B52:B53"/>
    <mergeCell ref="C52:C53"/>
    <mergeCell ref="E52:E53"/>
    <mergeCell ref="B54:B55"/>
    <mergeCell ref="C54:C55"/>
    <mergeCell ref="E54:E55"/>
    <mergeCell ref="A48:A57"/>
    <mergeCell ref="B48:B49"/>
    <mergeCell ref="C48:C49"/>
    <mergeCell ref="E48:E49"/>
    <mergeCell ref="B50:B51"/>
    <mergeCell ref="C50:C51"/>
    <mergeCell ref="E50:E51"/>
    <mergeCell ref="B56:B57"/>
    <mergeCell ref="C56:C57"/>
    <mergeCell ref="E56:E57"/>
    <mergeCell ref="B42:B43"/>
    <mergeCell ref="C42:C43"/>
    <mergeCell ref="E42:E43"/>
    <mergeCell ref="B44:B45"/>
    <mergeCell ref="C44:C45"/>
    <mergeCell ref="E44:E45"/>
    <mergeCell ref="A36:A47"/>
    <mergeCell ref="B36:B37"/>
    <mergeCell ref="C36:C37"/>
    <mergeCell ref="E36:E37"/>
    <mergeCell ref="B38:B39"/>
    <mergeCell ref="C38:C39"/>
    <mergeCell ref="E38:E39"/>
    <mergeCell ref="B40:B41"/>
    <mergeCell ref="C40:C41"/>
    <mergeCell ref="E40:E41"/>
    <mergeCell ref="B46:B47"/>
    <mergeCell ref="C46:C47"/>
    <mergeCell ref="E46:E47"/>
    <mergeCell ref="A32:A35"/>
    <mergeCell ref="B32:B33"/>
    <mergeCell ref="C32:C33"/>
    <mergeCell ref="E32:E33"/>
    <mergeCell ref="B34:B35"/>
    <mergeCell ref="C34:C35"/>
    <mergeCell ref="E34:E35"/>
    <mergeCell ref="A24:A31"/>
    <mergeCell ref="B24:B25"/>
    <mergeCell ref="C24:C25"/>
    <mergeCell ref="E24:E25"/>
    <mergeCell ref="B26:B27"/>
    <mergeCell ref="C26:C27"/>
    <mergeCell ref="E26:E27"/>
    <mergeCell ref="B28:B29"/>
    <mergeCell ref="C28:C29"/>
    <mergeCell ref="E28:E29"/>
    <mergeCell ref="B22:B23"/>
    <mergeCell ref="C22:C23"/>
    <mergeCell ref="E22:E23"/>
    <mergeCell ref="E12:E13"/>
    <mergeCell ref="B14:B15"/>
    <mergeCell ref="C14:C15"/>
    <mergeCell ref="E14:E15"/>
    <mergeCell ref="B30:B31"/>
    <mergeCell ref="C30:C31"/>
    <mergeCell ref="E30:E31"/>
    <mergeCell ref="U1:U2"/>
    <mergeCell ref="V1:V2"/>
    <mergeCell ref="A1:B1"/>
    <mergeCell ref="C1:J1"/>
    <mergeCell ref="A16:A23"/>
    <mergeCell ref="B16:B17"/>
    <mergeCell ref="C16:C17"/>
    <mergeCell ref="E16:E17"/>
    <mergeCell ref="B18:B19"/>
    <mergeCell ref="C18:C19"/>
    <mergeCell ref="E6:E7"/>
    <mergeCell ref="A8:A15"/>
    <mergeCell ref="B8:B9"/>
    <mergeCell ref="C8:C9"/>
    <mergeCell ref="E8:E9"/>
    <mergeCell ref="B10:B11"/>
    <mergeCell ref="C10:C11"/>
    <mergeCell ref="E10:E11"/>
    <mergeCell ref="B12:B13"/>
    <mergeCell ref="C12:C13"/>
    <mergeCell ref="E18:E19"/>
    <mergeCell ref="B20:B21"/>
    <mergeCell ref="C20:C21"/>
    <mergeCell ref="E20:E21"/>
    <mergeCell ref="K1:M1"/>
    <mergeCell ref="N1:N2"/>
    <mergeCell ref="O1:O2"/>
    <mergeCell ref="P1:P2"/>
    <mergeCell ref="AC1:AC2"/>
    <mergeCell ref="AD1:AD2"/>
    <mergeCell ref="AE1:AE2"/>
    <mergeCell ref="A2:M2"/>
    <mergeCell ref="A4:A7"/>
    <mergeCell ref="B4:B5"/>
    <mergeCell ref="C4:C5"/>
    <mergeCell ref="E4:E5"/>
    <mergeCell ref="B6:B7"/>
    <mergeCell ref="C6:C7"/>
    <mergeCell ref="W1:W2"/>
    <mergeCell ref="X1:X2"/>
    <mergeCell ref="Y1:Y2"/>
    <mergeCell ref="Z1:Z2"/>
    <mergeCell ref="AA1:AA2"/>
    <mergeCell ref="AB1:AB2"/>
    <mergeCell ref="Q1:Q2"/>
    <mergeCell ref="R1:R2"/>
    <mergeCell ref="S1:S2"/>
    <mergeCell ref="T1:T2"/>
  </mergeCells>
  <conditionalFormatting sqref="N4:AE57">
    <cfRule type="cellIs" dxfId="9" priority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25363-A25B-47FB-A695-ED6C75D3EA62}">
  <dimension ref="A1:AE65"/>
  <sheetViews>
    <sheetView zoomScale="85" zoomScaleNormal="85" workbookViewId="0">
      <selection activeCell="K6" sqref="K6"/>
    </sheetView>
  </sheetViews>
  <sheetFormatPr defaultColWidth="9.75" defaultRowHeight="14.3" x14ac:dyDescent="0.25"/>
  <cols>
    <col min="1" max="1" width="12.125" style="2" bestFit="1" customWidth="1"/>
    <col min="2" max="2" width="27.25" style="1" customWidth="1"/>
    <col min="3" max="3" width="11" style="1" customWidth="1"/>
    <col min="4" max="4" width="11.75" style="1" customWidth="1"/>
    <col min="5" max="5" width="24.875" style="1" customWidth="1"/>
    <col min="6" max="6" width="9.125" style="26" customWidth="1"/>
    <col min="7" max="8" width="12.25" style="1" customWidth="1"/>
    <col min="9" max="9" width="14.875" style="1" customWidth="1"/>
    <col min="10" max="10" width="15.375" style="1" customWidth="1"/>
    <col min="11" max="11" width="11.25" style="6" customWidth="1"/>
    <col min="12" max="12" width="13.25" style="25" customWidth="1"/>
    <col min="13" max="13" width="12.625" style="4" customWidth="1"/>
    <col min="14" max="14" width="14.125" style="5" customWidth="1"/>
    <col min="15" max="15" width="14.25" style="5" customWidth="1"/>
    <col min="16" max="23" width="15.75" style="5" customWidth="1"/>
    <col min="24" max="31" width="15.75" style="2" customWidth="1"/>
    <col min="32" max="16384" width="9.75" style="2"/>
  </cols>
  <sheetData>
    <row r="1" spans="1:31" ht="38.75" customHeight="1" x14ac:dyDescent="0.25">
      <c r="A1" s="127" t="s">
        <v>56</v>
      </c>
      <c r="B1" s="128"/>
      <c r="C1" s="129" t="s">
        <v>31</v>
      </c>
      <c r="D1" s="130"/>
      <c r="E1" s="130"/>
      <c r="F1" s="130"/>
      <c r="G1" s="130"/>
      <c r="H1" s="130"/>
      <c r="I1" s="130"/>
      <c r="J1" s="131"/>
      <c r="K1" s="126" t="s">
        <v>37</v>
      </c>
      <c r="L1" s="126"/>
      <c r="M1" s="126"/>
      <c r="N1" s="120" t="s">
        <v>39</v>
      </c>
      <c r="O1" s="120" t="s">
        <v>39</v>
      </c>
      <c r="P1" s="120" t="s">
        <v>39</v>
      </c>
      <c r="Q1" s="120" t="s">
        <v>39</v>
      </c>
      <c r="R1" s="120" t="s">
        <v>39</v>
      </c>
      <c r="S1" s="120" t="s">
        <v>39</v>
      </c>
      <c r="T1" s="120" t="s">
        <v>39</v>
      </c>
      <c r="U1" s="120" t="s">
        <v>39</v>
      </c>
      <c r="V1" s="120" t="s">
        <v>39</v>
      </c>
      <c r="W1" s="120" t="s">
        <v>39</v>
      </c>
      <c r="X1" s="120" t="s">
        <v>39</v>
      </c>
      <c r="Y1" s="120" t="s">
        <v>39</v>
      </c>
      <c r="Z1" s="120" t="s">
        <v>39</v>
      </c>
      <c r="AA1" s="120" t="s">
        <v>39</v>
      </c>
      <c r="AB1" s="120" t="s">
        <v>39</v>
      </c>
      <c r="AC1" s="120" t="s">
        <v>39</v>
      </c>
      <c r="AD1" s="120" t="s">
        <v>39</v>
      </c>
      <c r="AE1" s="120" t="s">
        <v>39</v>
      </c>
    </row>
    <row r="2" spans="1:31" ht="21.75" customHeight="1" x14ac:dyDescent="0.25">
      <c r="A2" s="122" t="s">
        <v>64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3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</row>
    <row r="3" spans="1:31" s="3" customFormat="1" ht="30.1" customHeight="1" x14ac:dyDescent="0.2">
      <c r="A3" s="55" t="s">
        <v>24</v>
      </c>
      <c r="B3" s="55" t="s">
        <v>40</v>
      </c>
      <c r="C3" s="55" t="s">
        <v>38</v>
      </c>
      <c r="D3" s="55" t="s">
        <v>19</v>
      </c>
      <c r="E3" s="55" t="s">
        <v>41</v>
      </c>
      <c r="F3" s="55" t="s">
        <v>20</v>
      </c>
      <c r="G3" s="55" t="s">
        <v>21</v>
      </c>
      <c r="H3" s="55" t="s">
        <v>42</v>
      </c>
      <c r="I3" s="55" t="s">
        <v>43</v>
      </c>
      <c r="J3" s="55" t="s">
        <v>44</v>
      </c>
      <c r="K3" s="56" t="s">
        <v>3</v>
      </c>
      <c r="L3" s="21" t="s">
        <v>0</v>
      </c>
      <c r="M3" s="47" t="s">
        <v>2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1" customHeight="1" x14ac:dyDescent="0.25">
      <c r="A4" s="133" t="s">
        <v>32</v>
      </c>
      <c r="B4" s="124" t="s">
        <v>36</v>
      </c>
      <c r="C4" s="139">
        <v>1</v>
      </c>
      <c r="D4" s="85">
        <v>1</v>
      </c>
      <c r="E4" s="124" t="s">
        <v>15</v>
      </c>
      <c r="F4" s="73" t="s">
        <v>22</v>
      </c>
      <c r="G4" s="74" t="s">
        <v>29</v>
      </c>
      <c r="H4" s="74" t="s">
        <v>12</v>
      </c>
      <c r="I4" s="74" t="s">
        <v>14</v>
      </c>
      <c r="J4" s="75">
        <v>7.65</v>
      </c>
      <c r="K4" s="79">
        <f>5000</f>
        <v>5000</v>
      </c>
      <c r="L4" s="23">
        <f>K4-(SUM(N4:AE4))</f>
        <v>5000</v>
      </c>
      <c r="M4" s="24" t="str">
        <f t="shared" ref="M4:M57" si="0">IF(L4&lt;0,"ATENÇÃO","OK")</f>
        <v>OK</v>
      </c>
      <c r="N4" s="57"/>
      <c r="O4" s="57"/>
      <c r="P4" s="57"/>
      <c r="Q4" s="58"/>
      <c r="R4" s="59"/>
      <c r="S4" s="57"/>
      <c r="T4" s="57"/>
      <c r="U4" s="60"/>
      <c r="V4" s="61"/>
      <c r="W4" s="62"/>
      <c r="X4" s="50"/>
      <c r="Y4" s="34"/>
      <c r="Z4" s="32"/>
      <c r="AA4" s="32"/>
      <c r="AB4" s="32"/>
      <c r="AC4" s="32"/>
      <c r="AD4" s="32"/>
      <c r="AE4" s="32"/>
    </row>
    <row r="5" spans="1:31" ht="30.1" customHeight="1" x14ac:dyDescent="0.25">
      <c r="A5" s="134"/>
      <c r="B5" s="125"/>
      <c r="C5" s="140"/>
      <c r="D5" s="86">
        <v>2</v>
      </c>
      <c r="E5" s="125"/>
      <c r="F5" s="77" t="s">
        <v>22</v>
      </c>
      <c r="G5" s="78" t="s">
        <v>30</v>
      </c>
      <c r="H5" s="78" t="s">
        <v>18</v>
      </c>
      <c r="I5" s="78" t="s">
        <v>14</v>
      </c>
      <c r="J5" s="75">
        <v>400</v>
      </c>
      <c r="K5" s="79">
        <f>15</f>
        <v>15</v>
      </c>
      <c r="L5" s="23">
        <f t="shared" ref="L5" si="1">K5-(SUM(N5:AE5))</f>
        <v>15</v>
      </c>
      <c r="M5" s="24" t="str">
        <f t="shared" si="0"/>
        <v>OK</v>
      </c>
      <c r="N5" s="57"/>
      <c r="O5" s="57"/>
      <c r="P5" s="57"/>
      <c r="Q5" s="58"/>
      <c r="R5" s="59"/>
      <c r="S5" s="59"/>
      <c r="T5" s="57"/>
      <c r="U5" s="57"/>
      <c r="V5" s="57"/>
      <c r="W5" s="62"/>
      <c r="X5" s="50"/>
      <c r="Y5" s="34"/>
      <c r="Z5" s="32"/>
      <c r="AA5" s="32"/>
      <c r="AB5" s="32"/>
      <c r="AC5" s="32"/>
      <c r="AD5" s="32"/>
      <c r="AE5" s="32"/>
    </row>
    <row r="6" spans="1:31" ht="30.1" customHeight="1" x14ac:dyDescent="0.25">
      <c r="A6" s="134"/>
      <c r="B6" s="132" t="s">
        <v>27</v>
      </c>
      <c r="C6" s="141">
        <v>5</v>
      </c>
      <c r="D6" s="87">
        <v>9</v>
      </c>
      <c r="E6" s="132" t="s">
        <v>23</v>
      </c>
      <c r="F6" s="81" t="s">
        <v>22</v>
      </c>
      <c r="G6" s="82" t="s">
        <v>29</v>
      </c>
      <c r="H6" s="82" t="s">
        <v>12</v>
      </c>
      <c r="I6" s="82" t="s">
        <v>14</v>
      </c>
      <c r="J6" s="83">
        <v>4.1500000000000004</v>
      </c>
      <c r="K6" s="89">
        <f>0</f>
        <v>0</v>
      </c>
      <c r="L6" s="23">
        <f>K6-(SUM(N6:AE6))</f>
        <v>0</v>
      </c>
      <c r="M6" s="24" t="str">
        <f t="shared" si="0"/>
        <v>OK</v>
      </c>
      <c r="N6" s="63"/>
      <c r="O6" s="57"/>
      <c r="P6" s="59"/>
      <c r="Q6" s="58"/>
      <c r="R6" s="59"/>
      <c r="S6" s="59"/>
      <c r="T6" s="57"/>
      <c r="U6" s="60"/>
      <c r="V6" s="61"/>
      <c r="W6" s="62"/>
      <c r="X6" s="50"/>
      <c r="Y6" s="34"/>
      <c r="Z6" s="32"/>
      <c r="AA6" s="32"/>
      <c r="AB6" s="32"/>
      <c r="AC6" s="32"/>
      <c r="AD6" s="32"/>
      <c r="AE6" s="32"/>
    </row>
    <row r="7" spans="1:31" ht="30.1" customHeight="1" x14ac:dyDescent="0.25">
      <c r="A7" s="135"/>
      <c r="B7" s="132"/>
      <c r="C7" s="141"/>
      <c r="D7" s="87">
        <v>10</v>
      </c>
      <c r="E7" s="132"/>
      <c r="F7" s="81" t="s">
        <v>22</v>
      </c>
      <c r="G7" s="82" t="s">
        <v>30</v>
      </c>
      <c r="H7" s="82" t="s">
        <v>18</v>
      </c>
      <c r="I7" s="82" t="s">
        <v>14</v>
      </c>
      <c r="J7" s="83">
        <v>699.26</v>
      </c>
      <c r="K7" s="89">
        <f>0</f>
        <v>0</v>
      </c>
      <c r="L7" s="23">
        <f t="shared" ref="L7" si="2">K7-(SUM(N7:AE7))</f>
        <v>0</v>
      </c>
      <c r="M7" s="24" t="str">
        <f t="shared" si="0"/>
        <v>OK</v>
      </c>
      <c r="N7" s="63"/>
      <c r="O7" s="57"/>
      <c r="P7" s="59"/>
      <c r="Q7" s="58"/>
      <c r="R7" s="59"/>
      <c r="S7" s="59"/>
      <c r="T7" s="57"/>
      <c r="U7" s="57"/>
      <c r="V7" s="57"/>
      <c r="W7" s="62"/>
      <c r="X7" s="50"/>
      <c r="Y7" s="34"/>
      <c r="Z7" s="32"/>
      <c r="AA7" s="32"/>
      <c r="AB7" s="32"/>
      <c r="AC7" s="32"/>
      <c r="AD7" s="32"/>
      <c r="AE7" s="32"/>
    </row>
    <row r="8" spans="1:31" ht="30.1" customHeight="1" x14ac:dyDescent="0.25">
      <c r="A8" s="136" t="s">
        <v>25</v>
      </c>
      <c r="B8" s="114" t="s">
        <v>34</v>
      </c>
      <c r="C8" s="115">
        <v>6</v>
      </c>
      <c r="D8" s="84">
        <v>11</v>
      </c>
      <c r="E8" s="114" t="s">
        <v>15</v>
      </c>
      <c r="F8" s="69" t="s">
        <v>22</v>
      </c>
      <c r="G8" s="70" t="s">
        <v>29</v>
      </c>
      <c r="H8" s="70" t="s">
        <v>12</v>
      </c>
      <c r="I8" s="70" t="s">
        <v>14</v>
      </c>
      <c r="J8" s="68">
        <v>7.84</v>
      </c>
      <c r="K8" s="89">
        <f>0</f>
        <v>0</v>
      </c>
      <c r="L8" s="23">
        <f>K8-(SUM(N8:AE8))</f>
        <v>0</v>
      </c>
      <c r="M8" s="24" t="str">
        <f t="shared" si="0"/>
        <v>OK</v>
      </c>
      <c r="N8" s="57"/>
      <c r="O8" s="57"/>
      <c r="P8" s="59"/>
      <c r="Q8" s="57"/>
      <c r="R8" s="57"/>
      <c r="S8" s="59"/>
      <c r="T8" s="57"/>
      <c r="U8" s="64"/>
      <c r="V8" s="61"/>
      <c r="W8" s="62"/>
      <c r="X8" s="50"/>
      <c r="Y8" s="34"/>
      <c r="Z8" s="32"/>
      <c r="AA8" s="32"/>
      <c r="AB8" s="32"/>
      <c r="AC8" s="32"/>
      <c r="AD8" s="32"/>
      <c r="AE8" s="32"/>
    </row>
    <row r="9" spans="1:31" ht="30.1" customHeight="1" x14ac:dyDescent="0.25">
      <c r="A9" s="137"/>
      <c r="B9" s="114"/>
      <c r="C9" s="115"/>
      <c r="D9" s="84">
        <v>12</v>
      </c>
      <c r="E9" s="114"/>
      <c r="F9" s="69" t="s">
        <v>22</v>
      </c>
      <c r="G9" s="70" t="s">
        <v>30</v>
      </c>
      <c r="H9" s="70" t="s">
        <v>18</v>
      </c>
      <c r="I9" s="70" t="s">
        <v>14</v>
      </c>
      <c r="J9" s="68">
        <v>1700</v>
      </c>
      <c r="K9" s="89">
        <f>0</f>
        <v>0</v>
      </c>
      <c r="L9" s="23">
        <f t="shared" ref="L9" si="3">K9-(SUM(N9:AE9))</f>
        <v>0</v>
      </c>
      <c r="M9" s="24" t="str">
        <f t="shared" si="0"/>
        <v>OK</v>
      </c>
      <c r="N9" s="57"/>
      <c r="O9" s="57"/>
      <c r="P9" s="59"/>
      <c r="Q9" s="57"/>
      <c r="R9" s="58"/>
      <c r="S9" s="59"/>
      <c r="T9" s="57"/>
      <c r="U9" s="65"/>
      <c r="V9" s="57"/>
      <c r="W9" s="62"/>
      <c r="X9" s="50"/>
      <c r="Y9" s="34"/>
      <c r="Z9" s="32"/>
      <c r="AA9" s="32"/>
      <c r="AB9" s="32"/>
      <c r="AC9" s="32"/>
      <c r="AD9" s="32"/>
      <c r="AE9" s="32"/>
    </row>
    <row r="10" spans="1:31" ht="30.1" customHeight="1" x14ac:dyDescent="0.25">
      <c r="A10" s="137"/>
      <c r="B10" s="114" t="s">
        <v>27</v>
      </c>
      <c r="C10" s="115">
        <v>7</v>
      </c>
      <c r="D10" s="84">
        <v>13</v>
      </c>
      <c r="E10" s="114" t="s">
        <v>16</v>
      </c>
      <c r="F10" s="69" t="s">
        <v>22</v>
      </c>
      <c r="G10" s="70" t="s">
        <v>29</v>
      </c>
      <c r="H10" s="70" t="s">
        <v>12</v>
      </c>
      <c r="I10" s="70" t="s">
        <v>14</v>
      </c>
      <c r="J10" s="68">
        <v>11</v>
      </c>
      <c r="K10" s="89">
        <f>0</f>
        <v>0</v>
      </c>
      <c r="L10" s="23">
        <f>K10-(SUM(N10:AE10))</f>
        <v>0</v>
      </c>
      <c r="M10" s="24" t="str">
        <f t="shared" si="0"/>
        <v>OK</v>
      </c>
      <c r="N10" s="57"/>
      <c r="O10" s="66"/>
      <c r="P10" s="57"/>
      <c r="Q10" s="58"/>
      <c r="R10" s="58"/>
      <c r="S10" s="59"/>
      <c r="T10" s="57"/>
      <c r="U10" s="60"/>
      <c r="V10" s="61"/>
      <c r="W10" s="62"/>
      <c r="X10" s="50"/>
      <c r="Y10" s="34"/>
      <c r="Z10" s="32"/>
      <c r="AA10" s="32"/>
      <c r="AB10" s="32"/>
      <c r="AC10" s="32"/>
      <c r="AD10" s="32"/>
      <c r="AE10" s="32"/>
    </row>
    <row r="11" spans="1:31" ht="30.1" customHeight="1" x14ac:dyDescent="0.25">
      <c r="A11" s="137"/>
      <c r="B11" s="114"/>
      <c r="C11" s="115"/>
      <c r="D11" s="84">
        <v>14</v>
      </c>
      <c r="E11" s="114"/>
      <c r="F11" s="69" t="s">
        <v>22</v>
      </c>
      <c r="G11" s="70" t="s">
        <v>30</v>
      </c>
      <c r="H11" s="70" t="s">
        <v>18</v>
      </c>
      <c r="I11" s="70" t="s">
        <v>14</v>
      </c>
      <c r="J11" s="68">
        <v>1828.57</v>
      </c>
      <c r="K11" s="89">
        <f>0</f>
        <v>0</v>
      </c>
      <c r="L11" s="23">
        <f t="shared" ref="L11" si="4">K11-(SUM(N11:AE11))</f>
        <v>0</v>
      </c>
      <c r="M11" s="24" t="str">
        <f t="shared" si="0"/>
        <v>OK</v>
      </c>
      <c r="N11" s="57"/>
      <c r="O11" s="66"/>
      <c r="P11" s="57"/>
      <c r="Q11" s="58"/>
      <c r="R11" s="58"/>
      <c r="S11" s="59"/>
      <c r="T11" s="57"/>
      <c r="U11" s="57"/>
      <c r="V11" s="57"/>
      <c r="W11" s="62"/>
      <c r="X11" s="50"/>
      <c r="Y11" s="34"/>
      <c r="Z11" s="32"/>
      <c r="AA11" s="32"/>
      <c r="AB11" s="32"/>
      <c r="AC11" s="32"/>
      <c r="AD11" s="32"/>
      <c r="AE11" s="32"/>
    </row>
    <row r="12" spans="1:31" ht="30.1" customHeight="1" x14ac:dyDescent="0.25">
      <c r="A12" s="137"/>
      <c r="B12" s="114" t="s">
        <v>27</v>
      </c>
      <c r="C12" s="115">
        <v>8</v>
      </c>
      <c r="D12" s="84">
        <v>15</v>
      </c>
      <c r="E12" s="114" t="s">
        <v>17</v>
      </c>
      <c r="F12" s="69" t="s">
        <v>22</v>
      </c>
      <c r="G12" s="70" t="s">
        <v>29</v>
      </c>
      <c r="H12" s="70" t="s">
        <v>12</v>
      </c>
      <c r="I12" s="70" t="s">
        <v>14</v>
      </c>
      <c r="J12" s="68">
        <v>18.399999999999999</v>
      </c>
      <c r="K12" s="89">
        <f>0</f>
        <v>0</v>
      </c>
      <c r="L12" s="23">
        <f>K12-(SUM(N12:AE12))</f>
        <v>0</v>
      </c>
      <c r="M12" s="24" t="str">
        <f t="shared" si="0"/>
        <v>OK</v>
      </c>
      <c r="N12" s="57"/>
      <c r="O12" s="66"/>
      <c r="P12" s="59"/>
      <c r="Q12" s="57"/>
      <c r="R12" s="58"/>
      <c r="S12" s="59"/>
      <c r="T12" s="57"/>
      <c r="U12" s="65"/>
      <c r="V12" s="61"/>
      <c r="W12" s="62"/>
      <c r="X12" s="50"/>
      <c r="Y12" s="34"/>
      <c r="Z12" s="32"/>
      <c r="AA12" s="32"/>
      <c r="AB12" s="32"/>
      <c r="AC12" s="32"/>
      <c r="AD12" s="32"/>
      <c r="AE12" s="32"/>
    </row>
    <row r="13" spans="1:31" ht="30.1" customHeight="1" x14ac:dyDescent="0.25">
      <c r="A13" s="137"/>
      <c r="B13" s="114"/>
      <c r="C13" s="115"/>
      <c r="D13" s="84">
        <v>16</v>
      </c>
      <c r="E13" s="114"/>
      <c r="F13" s="69" t="s">
        <v>22</v>
      </c>
      <c r="G13" s="70" t="s">
        <v>30</v>
      </c>
      <c r="H13" s="70" t="s">
        <v>18</v>
      </c>
      <c r="I13" s="70" t="s">
        <v>14</v>
      </c>
      <c r="J13" s="68">
        <v>2900</v>
      </c>
      <c r="K13" s="89">
        <f>0</f>
        <v>0</v>
      </c>
      <c r="L13" s="23">
        <f t="shared" ref="L13:L56" si="5">K13-(SUM(N13:AE13))</f>
        <v>0</v>
      </c>
      <c r="M13" s="24" t="str">
        <f t="shared" si="0"/>
        <v>OK</v>
      </c>
      <c r="N13" s="57"/>
      <c r="O13" s="66"/>
      <c r="P13" s="59"/>
      <c r="Q13" s="59"/>
      <c r="R13" s="59"/>
      <c r="S13" s="59"/>
      <c r="T13" s="57"/>
      <c r="U13" s="65"/>
      <c r="V13" s="57"/>
      <c r="W13" s="62"/>
      <c r="X13" s="50"/>
      <c r="Y13" s="34"/>
      <c r="Z13" s="32"/>
      <c r="AA13" s="32"/>
      <c r="AB13" s="32"/>
      <c r="AC13" s="32"/>
      <c r="AD13" s="32"/>
      <c r="AE13" s="32"/>
    </row>
    <row r="14" spans="1:31" s="7" customFormat="1" ht="30.1" customHeight="1" x14ac:dyDescent="0.25">
      <c r="A14" s="137"/>
      <c r="B14" s="114" t="s">
        <v>34</v>
      </c>
      <c r="C14" s="115">
        <v>9</v>
      </c>
      <c r="D14" s="84">
        <v>17</v>
      </c>
      <c r="E14" s="114" t="s">
        <v>13</v>
      </c>
      <c r="F14" s="69" t="s">
        <v>22</v>
      </c>
      <c r="G14" s="70" t="s">
        <v>29</v>
      </c>
      <c r="H14" s="70" t="s">
        <v>12</v>
      </c>
      <c r="I14" s="70" t="s">
        <v>14</v>
      </c>
      <c r="J14" s="68">
        <v>16.21</v>
      </c>
      <c r="K14" s="89">
        <f>0</f>
        <v>0</v>
      </c>
      <c r="L14" s="23">
        <f t="shared" ref="L14:L41" si="6">K14-(SUM(N14:AE14))</f>
        <v>0</v>
      </c>
      <c r="M14" s="24" t="str">
        <f t="shared" si="0"/>
        <v>OK</v>
      </c>
      <c r="N14" s="57"/>
      <c r="O14" s="57"/>
      <c r="P14" s="57"/>
      <c r="Q14" s="59"/>
      <c r="R14" s="57"/>
      <c r="S14" s="59"/>
      <c r="T14" s="59"/>
      <c r="U14" s="67"/>
      <c r="V14" s="57"/>
      <c r="W14" s="62"/>
      <c r="X14" s="50"/>
      <c r="Y14" s="34"/>
      <c r="Z14" s="32"/>
      <c r="AA14" s="32"/>
      <c r="AB14" s="32"/>
      <c r="AC14" s="32"/>
      <c r="AD14" s="32"/>
      <c r="AE14" s="32"/>
    </row>
    <row r="15" spans="1:31" s="7" customFormat="1" ht="30.1" customHeight="1" x14ac:dyDescent="0.25">
      <c r="A15" s="138"/>
      <c r="B15" s="114"/>
      <c r="C15" s="115"/>
      <c r="D15" s="84">
        <v>18</v>
      </c>
      <c r="E15" s="114"/>
      <c r="F15" s="69" t="s">
        <v>22</v>
      </c>
      <c r="G15" s="70" t="s">
        <v>30</v>
      </c>
      <c r="H15" s="70" t="s">
        <v>18</v>
      </c>
      <c r="I15" s="70" t="s">
        <v>14</v>
      </c>
      <c r="J15" s="68">
        <v>2650</v>
      </c>
      <c r="K15" s="89">
        <f>0</f>
        <v>0</v>
      </c>
      <c r="L15" s="23">
        <f t="shared" si="6"/>
        <v>0</v>
      </c>
      <c r="M15" s="24" t="str">
        <f t="shared" si="0"/>
        <v>OK</v>
      </c>
      <c r="N15" s="57"/>
      <c r="O15" s="57"/>
      <c r="P15" s="57"/>
      <c r="Q15" s="59"/>
      <c r="R15" s="57"/>
      <c r="S15" s="59"/>
      <c r="T15" s="59"/>
      <c r="U15" s="67"/>
      <c r="V15" s="57"/>
      <c r="W15" s="62"/>
      <c r="X15" s="50"/>
      <c r="Y15" s="34"/>
      <c r="Z15" s="32"/>
      <c r="AA15" s="32"/>
      <c r="AB15" s="32"/>
      <c r="AC15" s="32"/>
      <c r="AD15" s="32"/>
      <c r="AE15" s="32"/>
    </row>
    <row r="16" spans="1:31" s="7" customFormat="1" ht="30.1" customHeight="1" x14ac:dyDescent="0.25">
      <c r="A16" s="117" t="s">
        <v>33</v>
      </c>
      <c r="B16" s="114" t="s">
        <v>45</v>
      </c>
      <c r="C16" s="115">
        <v>10</v>
      </c>
      <c r="D16" s="84">
        <v>19</v>
      </c>
      <c r="E16" s="114" t="s">
        <v>15</v>
      </c>
      <c r="F16" s="69" t="s">
        <v>22</v>
      </c>
      <c r="G16" s="70" t="s">
        <v>29</v>
      </c>
      <c r="H16" s="70" t="s">
        <v>12</v>
      </c>
      <c r="I16" s="70" t="s">
        <v>14</v>
      </c>
      <c r="J16" s="68">
        <v>7.9</v>
      </c>
      <c r="K16" s="89">
        <f>0</f>
        <v>0</v>
      </c>
      <c r="L16" s="23">
        <f t="shared" si="6"/>
        <v>0</v>
      </c>
      <c r="M16" s="24" t="str">
        <f t="shared" si="0"/>
        <v>OK</v>
      </c>
      <c r="N16" s="57"/>
      <c r="O16" s="57"/>
      <c r="P16" s="59"/>
      <c r="Q16" s="59"/>
      <c r="R16" s="59"/>
      <c r="S16" s="59"/>
      <c r="T16" s="59"/>
      <c r="U16" s="67"/>
      <c r="V16" s="57"/>
      <c r="W16" s="62"/>
      <c r="X16" s="51"/>
      <c r="Y16" s="34"/>
      <c r="Z16" s="32"/>
      <c r="AA16" s="32"/>
      <c r="AB16" s="32"/>
      <c r="AC16" s="32"/>
      <c r="AD16" s="32"/>
      <c r="AE16" s="32"/>
    </row>
    <row r="17" spans="1:31" s="7" customFormat="1" ht="30.1" customHeight="1" x14ac:dyDescent="0.25">
      <c r="A17" s="118"/>
      <c r="B17" s="114"/>
      <c r="C17" s="115"/>
      <c r="D17" s="84">
        <v>20</v>
      </c>
      <c r="E17" s="114"/>
      <c r="F17" s="69" t="s">
        <v>22</v>
      </c>
      <c r="G17" s="70" t="s">
        <v>30</v>
      </c>
      <c r="H17" s="70" t="s">
        <v>18</v>
      </c>
      <c r="I17" s="70" t="s">
        <v>14</v>
      </c>
      <c r="J17" s="68">
        <v>1632.32</v>
      </c>
      <c r="K17" s="89">
        <f>0</f>
        <v>0</v>
      </c>
      <c r="L17" s="23">
        <f t="shared" si="6"/>
        <v>0</v>
      </c>
      <c r="M17" s="24" t="str">
        <f t="shared" si="0"/>
        <v>OK</v>
      </c>
      <c r="N17" s="57"/>
      <c r="O17" s="57"/>
      <c r="P17" s="59"/>
      <c r="Q17" s="59"/>
      <c r="R17" s="59"/>
      <c r="S17" s="59"/>
      <c r="T17" s="59"/>
      <c r="U17" s="67"/>
      <c r="V17" s="57"/>
      <c r="W17" s="62"/>
      <c r="X17" s="51"/>
      <c r="Y17" s="34"/>
      <c r="Z17" s="32"/>
      <c r="AA17" s="32"/>
      <c r="AB17" s="32"/>
      <c r="AC17" s="32"/>
      <c r="AD17" s="32"/>
      <c r="AE17" s="32"/>
    </row>
    <row r="18" spans="1:31" s="7" customFormat="1" ht="30.1" customHeight="1" x14ac:dyDescent="0.25">
      <c r="A18" s="118"/>
      <c r="B18" s="114" t="s">
        <v>45</v>
      </c>
      <c r="C18" s="115">
        <v>11</v>
      </c>
      <c r="D18" s="84">
        <v>21</v>
      </c>
      <c r="E18" s="114" t="s">
        <v>16</v>
      </c>
      <c r="F18" s="69" t="s">
        <v>22</v>
      </c>
      <c r="G18" s="70" t="s">
        <v>29</v>
      </c>
      <c r="H18" s="70" t="s">
        <v>12</v>
      </c>
      <c r="I18" s="70" t="s">
        <v>14</v>
      </c>
      <c r="J18" s="68">
        <v>8</v>
      </c>
      <c r="K18" s="89">
        <f>0</f>
        <v>0</v>
      </c>
      <c r="L18" s="23">
        <f t="shared" si="6"/>
        <v>0</v>
      </c>
      <c r="M18" s="24" t="str">
        <f t="shared" si="0"/>
        <v>OK</v>
      </c>
      <c r="N18" s="51"/>
      <c r="O18" s="51"/>
      <c r="P18" s="50"/>
      <c r="Q18" s="51"/>
      <c r="R18" s="50"/>
      <c r="S18" s="51"/>
      <c r="T18" s="50"/>
      <c r="U18" s="48"/>
      <c r="V18" s="51"/>
      <c r="W18" s="34"/>
      <c r="X18" s="50"/>
      <c r="Y18" s="34"/>
      <c r="Z18" s="32"/>
      <c r="AA18" s="32"/>
      <c r="AB18" s="32"/>
      <c r="AC18" s="32"/>
      <c r="AD18" s="32"/>
      <c r="AE18" s="32"/>
    </row>
    <row r="19" spans="1:31" s="7" customFormat="1" ht="30.1" customHeight="1" x14ac:dyDescent="0.25">
      <c r="A19" s="118"/>
      <c r="B19" s="114"/>
      <c r="C19" s="115"/>
      <c r="D19" s="84">
        <v>22</v>
      </c>
      <c r="E19" s="114"/>
      <c r="F19" s="69" t="s">
        <v>22</v>
      </c>
      <c r="G19" s="70" t="s">
        <v>30</v>
      </c>
      <c r="H19" s="70" t="s">
        <v>18</v>
      </c>
      <c r="I19" s="70" t="s">
        <v>14</v>
      </c>
      <c r="J19" s="68">
        <v>992.32</v>
      </c>
      <c r="K19" s="89">
        <f>0</f>
        <v>0</v>
      </c>
      <c r="L19" s="23">
        <f t="shared" si="6"/>
        <v>0</v>
      </c>
      <c r="M19" s="24" t="str">
        <f t="shared" si="0"/>
        <v>OK</v>
      </c>
      <c r="N19" s="51"/>
      <c r="O19" s="51"/>
      <c r="P19" s="50"/>
      <c r="Q19" s="51"/>
      <c r="R19" s="50"/>
      <c r="S19" s="51"/>
      <c r="T19" s="50"/>
      <c r="U19" s="48"/>
      <c r="V19" s="51"/>
      <c r="W19" s="34"/>
      <c r="X19" s="50"/>
      <c r="Y19" s="34"/>
      <c r="Z19" s="32"/>
      <c r="AA19" s="32"/>
      <c r="AB19" s="32"/>
      <c r="AC19" s="32"/>
      <c r="AD19" s="32"/>
      <c r="AE19" s="32"/>
    </row>
    <row r="20" spans="1:31" ht="30.1" customHeight="1" x14ac:dyDescent="0.25">
      <c r="A20" s="118"/>
      <c r="B20" s="114" t="s">
        <v>46</v>
      </c>
      <c r="C20" s="115">
        <v>12</v>
      </c>
      <c r="D20" s="84">
        <v>23</v>
      </c>
      <c r="E20" s="114" t="s">
        <v>17</v>
      </c>
      <c r="F20" s="69" t="s">
        <v>22</v>
      </c>
      <c r="G20" s="70" t="s">
        <v>29</v>
      </c>
      <c r="H20" s="70" t="s">
        <v>12</v>
      </c>
      <c r="I20" s="70" t="s">
        <v>14</v>
      </c>
      <c r="J20" s="68">
        <v>15.72</v>
      </c>
      <c r="K20" s="89">
        <f>0</f>
        <v>0</v>
      </c>
      <c r="L20" s="23">
        <f t="shared" ref="L20:L21" si="7">K20-(SUM(N20:AE20))</f>
        <v>0</v>
      </c>
      <c r="M20" s="24" t="str">
        <f t="shared" si="0"/>
        <v>OK</v>
      </c>
      <c r="N20" s="46"/>
      <c r="O20" s="46"/>
      <c r="P20" s="52"/>
      <c r="Q20" s="52"/>
      <c r="R20" s="52"/>
      <c r="S20" s="52"/>
      <c r="T20" s="52"/>
      <c r="U20" s="52"/>
      <c r="V20" s="52"/>
      <c r="W20" s="52"/>
      <c r="X20" s="49"/>
      <c r="Y20" s="49"/>
      <c r="Z20" s="49"/>
      <c r="AA20" s="49"/>
      <c r="AB20" s="49"/>
      <c r="AC20" s="49"/>
      <c r="AD20" s="49"/>
      <c r="AE20" s="49"/>
    </row>
    <row r="21" spans="1:31" ht="30.1" customHeight="1" x14ac:dyDescent="0.25">
      <c r="A21" s="118"/>
      <c r="B21" s="114"/>
      <c r="C21" s="115"/>
      <c r="D21" s="84">
        <v>24</v>
      </c>
      <c r="E21" s="114"/>
      <c r="F21" s="69" t="s">
        <v>22</v>
      </c>
      <c r="G21" s="70" t="s">
        <v>30</v>
      </c>
      <c r="H21" s="70" t="s">
        <v>18</v>
      </c>
      <c r="I21" s="70" t="s">
        <v>14</v>
      </c>
      <c r="J21" s="68">
        <v>2252.44</v>
      </c>
      <c r="K21" s="89">
        <f>0</f>
        <v>0</v>
      </c>
      <c r="L21" s="23">
        <f t="shared" si="7"/>
        <v>0</v>
      </c>
      <c r="M21" s="24" t="str">
        <f t="shared" si="0"/>
        <v>OK</v>
      </c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49"/>
      <c r="Y21" s="49"/>
      <c r="Z21" s="49"/>
      <c r="AA21" s="49"/>
      <c r="AB21" s="49"/>
      <c r="AC21" s="49"/>
      <c r="AD21" s="49"/>
      <c r="AE21" s="49"/>
    </row>
    <row r="22" spans="1:31" ht="30.1" customHeight="1" x14ac:dyDescent="0.25">
      <c r="A22" s="118"/>
      <c r="B22" s="114" t="s">
        <v>34</v>
      </c>
      <c r="C22" s="115">
        <v>13</v>
      </c>
      <c r="D22" s="84">
        <v>25</v>
      </c>
      <c r="E22" s="114" t="s">
        <v>13</v>
      </c>
      <c r="F22" s="69" t="s">
        <v>22</v>
      </c>
      <c r="G22" s="70" t="s">
        <v>29</v>
      </c>
      <c r="H22" s="70" t="s">
        <v>12</v>
      </c>
      <c r="I22" s="70" t="s">
        <v>14</v>
      </c>
      <c r="J22" s="68">
        <v>15.44</v>
      </c>
      <c r="K22" s="89">
        <f>0</f>
        <v>0</v>
      </c>
      <c r="L22" s="23">
        <f t="shared" si="6"/>
        <v>0</v>
      </c>
      <c r="M22" s="24" t="str">
        <f t="shared" si="0"/>
        <v>OK</v>
      </c>
      <c r="N22" s="46"/>
      <c r="O22" s="46"/>
      <c r="P22" s="52"/>
      <c r="Q22" s="52"/>
      <c r="R22" s="52"/>
      <c r="S22" s="52"/>
      <c r="T22" s="52"/>
      <c r="U22" s="52"/>
      <c r="V22" s="52"/>
      <c r="W22" s="52"/>
      <c r="X22" s="49"/>
      <c r="Y22" s="49"/>
      <c r="Z22" s="49"/>
      <c r="AA22" s="49"/>
      <c r="AB22" s="49"/>
      <c r="AC22" s="49"/>
      <c r="AD22" s="49"/>
      <c r="AE22" s="49"/>
    </row>
    <row r="23" spans="1:31" ht="30.1" customHeight="1" x14ac:dyDescent="0.25">
      <c r="A23" s="119"/>
      <c r="B23" s="114"/>
      <c r="C23" s="115"/>
      <c r="D23" s="84">
        <v>26</v>
      </c>
      <c r="E23" s="114"/>
      <c r="F23" s="69" t="s">
        <v>22</v>
      </c>
      <c r="G23" s="70" t="s">
        <v>30</v>
      </c>
      <c r="H23" s="70" t="s">
        <v>18</v>
      </c>
      <c r="I23" s="70" t="s">
        <v>14</v>
      </c>
      <c r="J23" s="68">
        <v>2650</v>
      </c>
      <c r="K23" s="89">
        <f>0</f>
        <v>0</v>
      </c>
      <c r="L23" s="23">
        <f t="shared" si="6"/>
        <v>0</v>
      </c>
      <c r="M23" s="24" t="str">
        <f t="shared" si="0"/>
        <v>OK</v>
      </c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49"/>
      <c r="Y23" s="49"/>
      <c r="Z23" s="49"/>
      <c r="AA23" s="49"/>
      <c r="AB23" s="49"/>
      <c r="AC23" s="49"/>
      <c r="AD23" s="49"/>
      <c r="AE23" s="49"/>
    </row>
    <row r="24" spans="1:31" s="7" customFormat="1" ht="30.1" customHeight="1" x14ac:dyDescent="0.25">
      <c r="A24" s="117" t="s">
        <v>26</v>
      </c>
      <c r="B24" s="114" t="s">
        <v>47</v>
      </c>
      <c r="C24" s="115">
        <v>14</v>
      </c>
      <c r="D24" s="84">
        <v>27</v>
      </c>
      <c r="E24" s="114" t="s">
        <v>15</v>
      </c>
      <c r="F24" s="69" t="s">
        <v>22</v>
      </c>
      <c r="G24" s="70" t="s">
        <v>29</v>
      </c>
      <c r="H24" s="70" t="s">
        <v>12</v>
      </c>
      <c r="I24" s="70" t="s">
        <v>14</v>
      </c>
      <c r="J24" s="68">
        <v>3.75</v>
      </c>
      <c r="K24" s="89">
        <f>0</f>
        <v>0</v>
      </c>
      <c r="L24" s="23">
        <f t="shared" si="6"/>
        <v>0</v>
      </c>
      <c r="M24" s="24" t="str">
        <f t="shared" si="0"/>
        <v>OK</v>
      </c>
      <c r="N24" s="51"/>
      <c r="O24" s="51"/>
      <c r="P24" s="51"/>
      <c r="Q24" s="50"/>
      <c r="R24" s="51"/>
      <c r="S24" s="50"/>
      <c r="T24" s="50"/>
      <c r="U24" s="48"/>
      <c r="V24" s="51"/>
      <c r="W24" s="34"/>
      <c r="X24" s="50"/>
      <c r="Y24" s="34"/>
      <c r="Z24" s="32"/>
      <c r="AA24" s="32"/>
      <c r="AB24" s="32"/>
      <c r="AC24" s="32"/>
      <c r="AD24" s="32"/>
      <c r="AE24" s="32"/>
    </row>
    <row r="25" spans="1:31" s="7" customFormat="1" ht="30.1" customHeight="1" x14ac:dyDescent="0.25">
      <c r="A25" s="118"/>
      <c r="B25" s="114"/>
      <c r="C25" s="115"/>
      <c r="D25" s="84">
        <v>28</v>
      </c>
      <c r="E25" s="114"/>
      <c r="F25" s="69" t="s">
        <v>22</v>
      </c>
      <c r="G25" s="70" t="s">
        <v>30</v>
      </c>
      <c r="H25" s="70" t="s">
        <v>18</v>
      </c>
      <c r="I25" s="70" t="s">
        <v>14</v>
      </c>
      <c r="J25" s="68">
        <v>115</v>
      </c>
      <c r="K25" s="89">
        <f>0</f>
        <v>0</v>
      </c>
      <c r="L25" s="23">
        <f t="shared" si="6"/>
        <v>0</v>
      </c>
      <c r="M25" s="24" t="str">
        <f t="shared" si="0"/>
        <v>OK</v>
      </c>
      <c r="N25" s="51"/>
      <c r="O25" s="51"/>
      <c r="P25" s="51"/>
      <c r="Q25" s="50"/>
      <c r="R25" s="51"/>
      <c r="S25" s="50"/>
      <c r="T25" s="50"/>
      <c r="U25" s="48"/>
      <c r="V25" s="51"/>
      <c r="W25" s="34"/>
      <c r="X25" s="50"/>
      <c r="Y25" s="34"/>
      <c r="Z25" s="32"/>
      <c r="AA25" s="32"/>
      <c r="AB25" s="32"/>
      <c r="AC25" s="32"/>
      <c r="AD25" s="32"/>
      <c r="AE25" s="32"/>
    </row>
    <row r="26" spans="1:31" s="7" customFormat="1" ht="30.1" customHeight="1" x14ac:dyDescent="0.25">
      <c r="A26" s="118"/>
      <c r="B26" s="114" t="s">
        <v>28</v>
      </c>
      <c r="C26" s="115">
        <v>15</v>
      </c>
      <c r="D26" s="84">
        <v>29</v>
      </c>
      <c r="E26" s="114" t="s">
        <v>16</v>
      </c>
      <c r="F26" s="69" t="s">
        <v>22</v>
      </c>
      <c r="G26" s="70" t="s">
        <v>29</v>
      </c>
      <c r="H26" s="70" t="s">
        <v>12</v>
      </c>
      <c r="I26" s="70" t="s">
        <v>14</v>
      </c>
      <c r="J26" s="68">
        <v>5.9</v>
      </c>
      <c r="K26" s="89">
        <f>0</f>
        <v>0</v>
      </c>
      <c r="L26" s="23">
        <f t="shared" si="6"/>
        <v>0</v>
      </c>
      <c r="M26" s="24" t="str">
        <f t="shared" si="0"/>
        <v>OK</v>
      </c>
      <c r="N26" s="51"/>
      <c r="O26" s="51"/>
      <c r="P26" s="50"/>
      <c r="Q26" s="50"/>
      <c r="R26" s="50"/>
      <c r="S26" s="50"/>
      <c r="T26" s="50"/>
      <c r="U26" s="48"/>
      <c r="V26" s="51"/>
      <c r="W26" s="34"/>
      <c r="X26" s="51"/>
      <c r="Y26" s="34"/>
      <c r="Z26" s="32"/>
      <c r="AA26" s="32"/>
      <c r="AB26" s="32"/>
      <c r="AC26" s="32"/>
      <c r="AD26" s="32"/>
      <c r="AE26" s="32"/>
    </row>
    <row r="27" spans="1:31" s="7" customFormat="1" ht="30.1" customHeight="1" x14ac:dyDescent="0.25">
      <c r="A27" s="118"/>
      <c r="B27" s="114"/>
      <c r="C27" s="115"/>
      <c r="D27" s="84">
        <v>30</v>
      </c>
      <c r="E27" s="114"/>
      <c r="F27" s="69" t="s">
        <v>22</v>
      </c>
      <c r="G27" s="70" t="s">
        <v>30</v>
      </c>
      <c r="H27" s="70" t="s">
        <v>18</v>
      </c>
      <c r="I27" s="70" t="s">
        <v>14</v>
      </c>
      <c r="J27" s="68">
        <v>600</v>
      </c>
      <c r="K27" s="89">
        <f>0</f>
        <v>0</v>
      </c>
      <c r="L27" s="23">
        <f t="shared" si="6"/>
        <v>0</v>
      </c>
      <c r="M27" s="24" t="str">
        <f t="shared" si="0"/>
        <v>OK</v>
      </c>
      <c r="N27" s="51"/>
      <c r="O27" s="51"/>
      <c r="P27" s="50"/>
      <c r="Q27" s="50"/>
      <c r="R27" s="50"/>
      <c r="S27" s="50"/>
      <c r="T27" s="50"/>
      <c r="U27" s="48"/>
      <c r="V27" s="51"/>
      <c r="W27" s="34"/>
      <c r="X27" s="51"/>
      <c r="Y27" s="34"/>
      <c r="Z27" s="32"/>
      <c r="AA27" s="32"/>
      <c r="AB27" s="32"/>
      <c r="AC27" s="32"/>
      <c r="AD27" s="32"/>
      <c r="AE27" s="32"/>
    </row>
    <row r="28" spans="1:31" s="7" customFormat="1" ht="30.1" customHeight="1" x14ac:dyDescent="0.25">
      <c r="A28" s="118"/>
      <c r="B28" s="114" t="s">
        <v>28</v>
      </c>
      <c r="C28" s="115">
        <v>16</v>
      </c>
      <c r="D28" s="84">
        <v>31</v>
      </c>
      <c r="E28" s="114" t="s">
        <v>17</v>
      </c>
      <c r="F28" s="69" t="s">
        <v>22</v>
      </c>
      <c r="G28" s="70" t="s">
        <v>29</v>
      </c>
      <c r="H28" s="70" t="s">
        <v>12</v>
      </c>
      <c r="I28" s="70" t="s">
        <v>14</v>
      </c>
      <c r="J28" s="68">
        <v>11.44</v>
      </c>
      <c r="K28" s="89">
        <f>0</f>
        <v>0</v>
      </c>
      <c r="L28" s="23">
        <f t="shared" si="6"/>
        <v>0</v>
      </c>
      <c r="M28" s="24" t="str">
        <f t="shared" si="0"/>
        <v>OK</v>
      </c>
      <c r="N28" s="51"/>
      <c r="O28" s="51"/>
      <c r="P28" s="50"/>
      <c r="Q28" s="51"/>
      <c r="R28" s="50"/>
      <c r="S28" s="51"/>
      <c r="T28" s="50"/>
      <c r="U28" s="48"/>
      <c r="V28" s="51"/>
      <c r="W28" s="34"/>
      <c r="X28" s="50"/>
      <c r="Y28" s="34"/>
      <c r="Z28" s="32"/>
      <c r="AA28" s="32"/>
      <c r="AB28" s="32"/>
      <c r="AC28" s="32"/>
      <c r="AD28" s="32"/>
      <c r="AE28" s="32"/>
    </row>
    <row r="29" spans="1:31" s="7" customFormat="1" ht="30.1" customHeight="1" x14ac:dyDescent="0.25">
      <c r="A29" s="118"/>
      <c r="B29" s="114"/>
      <c r="C29" s="115"/>
      <c r="D29" s="84">
        <v>32</v>
      </c>
      <c r="E29" s="114"/>
      <c r="F29" s="69" t="s">
        <v>22</v>
      </c>
      <c r="G29" s="70" t="s">
        <v>30</v>
      </c>
      <c r="H29" s="70" t="s">
        <v>18</v>
      </c>
      <c r="I29" s="70" t="s">
        <v>14</v>
      </c>
      <c r="J29" s="68">
        <v>800</v>
      </c>
      <c r="K29" s="89">
        <f>0</f>
        <v>0</v>
      </c>
      <c r="L29" s="23">
        <f t="shared" si="6"/>
        <v>0</v>
      </c>
      <c r="M29" s="24" t="str">
        <f t="shared" si="0"/>
        <v>OK</v>
      </c>
      <c r="N29" s="51"/>
      <c r="O29" s="51"/>
      <c r="P29" s="50"/>
      <c r="Q29" s="51"/>
      <c r="R29" s="50"/>
      <c r="S29" s="51"/>
      <c r="T29" s="50"/>
      <c r="U29" s="48"/>
      <c r="V29" s="51"/>
      <c r="W29" s="34"/>
      <c r="X29" s="50"/>
      <c r="Y29" s="34"/>
      <c r="Z29" s="32"/>
      <c r="AA29" s="32"/>
      <c r="AB29" s="32"/>
      <c r="AC29" s="32"/>
      <c r="AD29" s="32"/>
      <c r="AE29" s="32"/>
    </row>
    <row r="30" spans="1:31" ht="30.1" customHeight="1" x14ac:dyDescent="0.25">
      <c r="A30" s="118"/>
      <c r="B30" s="114" t="s">
        <v>48</v>
      </c>
      <c r="C30" s="115">
        <v>17</v>
      </c>
      <c r="D30" s="84">
        <v>33</v>
      </c>
      <c r="E30" s="114" t="s">
        <v>13</v>
      </c>
      <c r="F30" s="69" t="s">
        <v>22</v>
      </c>
      <c r="G30" s="70" t="s">
        <v>29</v>
      </c>
      <c r="H30" s="70" t="s">
        <v>12</v>
      </c>
      <c r="I30" s="70" t="s">
        <v>14</v>
      </c>
      <c r="J30" s="68">
        <v>10.25</v>
      </c>
      <c r="K30" s="89">
        <f>0</f>
        <v>0</v>
      </c>
      <c r="L30" s="23">
        <f t="shared" si="6"/>
        <v>0</v>
      </c>
      <c r="M30" s="24" t="str">
        <f t="shared" si="0"/>
        <v>OK</v>
      </c>
      <c r="N30" s="46"/>
      <c r="O30" s="46"/>
      <c r="P30" s="52"/>
      <c r="Q30" s="52"/>
      <c r="R30" s="52"/>
      <c r="S30" s="52"/>
      <c r="T30" s="52"/>
      <c r="U30" s="52"/>
      <c r="V30" s="52"/>
      <c r="W30" s="52"/>
      <c r="X30" s="49"/>
      <c r="Y30" s="49"/>
      <c r="Z30" s="49"/>
      <c r="AA30" s="49"/>
      <c r="AB30" s="49"/>
      <c r="AC30" s="49"/>
      <c r="AD30" s="49"/>
      <c r="AE30" s="49"/>
    </row>
    <row r="31" spans="1:31" ht="30.1" customHeight="1" x14ac:dyDescent="0.25">
      <c r="A31" s="119"/>
      <c r="B31" s="114"/>
      <c r="C31" s="115"/>
      <c r="D31" s="84">
        <v>34</v>
      </c>
      <c r="E31" s="114"/>
      <c r="F31" s="69" t="s">
        <v>22</v>
      </c>
      <c r="G31" s="70" t="s">
        <v>30</v>
      </c>
      <c r="H31" s="70" t="s">
        <v>18</v>
      </c>
      <c r="I31" s="70" t="s">
        <v>14</v>
      </c>
      <c r="J31" s="68">
        <v>750</v>
      </c>
      <c r="K31" s="89">
        <f>0</f>
        <v>0</v>
      </c>
      <c r="L31" s="23">
        <f t="shared" si="6"/>
        <v>0</v>
      </c>
      <c r="M31" s="24" t="str">
        <f t="shared" si="0"/>
        <v>OK</v>
      </c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49"/>
      <c r="Y31" s="49"/>
      <c r="Z31" s="49"/>
      <c r="AA31" s="49"/>
      <c r="AB31" s="49"/>
      <c r="AC31" s="49"/>
      <c r="AD31" s="49"/>
      <c r="AE31" s="49"/>
    </row>
    <row r="32" spans="1:31" ht="30.1" customHeight="1" x14ac:dyDescent="0.25">
      <c r="A32" s="117" t="s">
        <v>35</v>
      </c>
      <c r="B32" s="114" t="s">
        <v>49</v>
      </c>
      <c r="C32" s="115">
        <v>18</v>
      </c>
      <c r="D32" s="84">
        <v>35</v>
      </c>
      <c r="E32" s="114" t="s">
        <v>15</v>
      </c>
      <c r="F32" s="69" t="s">
        <v>22</v>
      </c>
      <c r="G32" s="70" t="s">
        <v>29</v>
      </c>
      <c r="H32" s="70" t="s">
        <v>12</v>
      </c>
      <c r="I32" s="70" t="s">
        <v>14</v>
      </c>
      <c r="J32" s="68">
        <v>9.19</v>
      </c>
      <c r="K32" s="89">
        <f>0</f>
        <v>0</v>
      </c>
      <c r="L32" s="23">
        <f t="shared" si="6"/>
        <v>0</v>
      </c>
      <c r="M32" s="24" t="str">
        <f t="shared" si="0"/>
        <v>OK</v>
      </c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49"/>
      <c r="Y32" s="49"/>
      <c r="Z32" s="49"/>
      <c r="AA32" s="49"/>
      <c r="AB32" s="49"/>
      <c r="AC32" s="49"/>
      <c r="AD32" s="49"/>
      <c r="AE32" s="49"/>
    </row>
    <row r="33" spans="1:31" ht="30.1" customHeight="1" x14ac:dyDescent="0.25">
      <c r="A33" s="118"/>
      <c r="B33" s="114"/>
      <c r="C33" s="115"/>
      <c r="D33" s="84">
        <v>36</v>
      </c>
      <c r="E33" s="114"/>
      <c r="F33" s="69" t="s">
        <v>22</v>
      </c>
      <c r="G33" s="70" t="s">
        <v>30</v>
      </c>
      <c r="H33" s="70" t="s">
        <v>18</v>
      </c>
      <c r="I33" s="70" t="s">
        <v>14</v>
      </c>
      <c r="J33" s="68">
        <v>1698.99</v>
      </c>
      <c r="K33" s="89">
        <f>0</f>
        <v>0</v>
      </c>
      <c r="L33" s="23">
        <f t="shared" si="6"/>
        <v>0</v>
      </c>
      <c r="M33" s="24" t="str">
        <f t="shared" si="0"/>
        <v>OK</v>
      </c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49"/>
      <c r="Y33" s="49"/>
      <c r="Z33" s="49"/>
      <c r="AA33" s="49"/>
      <c r="AB33" s="49"/>
      <c r="AC33" s="49"/>
      <c r="AD33" s="49"/>
      <c r="AE33" s="49"/>
    </row>
    <row r="34" spans="1:31" ht="30.1" customHeight="1" x14ac:dyDescent="0.25">
      <c r="A34" s="118"/>
      <c r="B34" s="114" t="s">
        <v>48</v>
      </c>
      <c r="C34" s="115">
        <v>19</v>
      </c>
      <c r="D34" s="84">
        <v>37</v>
      </c>
      <c r="E34" s="114" t="s">
        <v>17</v>
      </c>
      <c r="F34" s="69" t="s">
        <v>22</v>
      </c>
      <c r="G34" s="70" t="s">
        <v>29</v>
      </c>
      <c r="H34" s="70" t="s">
        <v>12</v>
      </c>
      <c r="I34" s="70" t="s">
        <v>14</v>
      </c>
      <c r="J34" s="68">
        <v>15.2</v>
      </c>
      <c r="K34" s="89">
        <f>0</f>
        <v>0</v>
      </c>
      <c r="L34" s="23">
        <f t="shared" si="6"/>
        <v>0</v>
      </c>
      <c r="M34" s="24" t="str">
        <f t="shared" si="0"/>
        <v>OK</v>
      </c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49"/>
      <c r="Y34" s="49"/>
      <c r="Z34" s="49"/>
      <c r="AA34" s="49"/>
      <c r="AB34" s="49"/>
      <c r="AC34" s="49"/>
      <c r="AD34" s="49"/>
      <c r="AE34" s="49"/>
    </row>
    <row r="35" spans="1:31" ht="30.1" customHeight="1" x14ac:dyDescent="0.25">
      <c r="A35" s="119"/>
      <c r="B35" s="114"/>
      <c r="C35" s="116"/>
      <c r="D35" s="84">
        <v>38</v>
      </c>
      <c r="E35" s="114"/>
      <c r="F35" s="69" t="s">
        <v>22</v>
      </c>
      <c r="G35" s="70" t="s">
        <v>30</v>
      </c>
      <c r="H35" s="70" t="s">
        <v>18</v>
      </c>
      <c r="I35" s="70" t="s">
        <v>14</v>
      </c>
      <c r="J35" s="68">
        <v>1000</v>
      </c>
      <c r="K35" s="89">
        <f>0</f>
        <v>0</v>
      </c>
      <c r="L35" s="23">
        <f t="shared" si="6"/>
        <v>0</v>
      </c>
      <c r="M35" s="24" t="str">
        <f t="shared" si="0"/>
        <v>OK</v>
      </c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49"/>
      <c r="Y35" s="49"/>
      <c r="Z35" s="49"/>
      <c r="AA35" s="49"/>
      <c r="AB35" s="49"/>
      <c r="AC35" s="49"/>
      <c r="AD35" s="49"/>
      <c r="AE35" s="49"/>
    </row>
    <row r="36" spans="1:31" ht="30.1" customHeight="1" x14ac:dyDescent="0.25">
      <c r="A36" s="117" t="s">
        <v>50</v>
      </c>
      <c r="B36" s="114" t="s">
        <v>51</v>
      </c>
      <c r="C36" s="115">
        <v>20</v>
      </c>
      <c r="D36" s="84">
        <v>39</v>
      </c>
      <c r="E36" s="114" t="s">
        <v>15</v>
      </c>
      <c r="F36" s="69" t="s">
        <v>22</v>
      </c>
      <c r="G36" s="70" t="s">
        <v>29</v>
      </c>
      <c r="H36" s="70" t="s">
        <v>12</v>
      </c>
      <c r="I36" s="70" t="s">
        <v>14</v>
      </c>
      <c r="J36" s="68">
        <v>9.16</v>
      </c>
      <c r="K36" s="89">
        <f>0</f>
        <v>0</v>
      </c>
      <c r="L36" s="23">
        <f t="shared" si="6"/>
        <v>0</v>
      </c>
      <c r="M36" s="24" t="str">
        <f t="shared" si="0"/>
        <v>OK</v>
      </c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49"/>
      <c r="Y36" s="49"/>
      <c r="Z36" s="49"/>
      <c r="AA36" s="49"/>
      <c r="AB36" s="49"/>
      <c r="AC36" s="49"/>
      <c r="AD36" s="49"/>
      <c r="AE36" s="49"/>
    </row>
    <row r="37" spans="1:31" ht="30.1" customHeight="1" x14ac:dyDescent="0.25">
      <c r="A37" s="118"/>
      <c r="B37" s="114"/>
      <c r="C37" s="116"/>
      <c r="D37" s="84">
        <v>40</v>
      </c>
      <c r="E37" s="114"/>
      <c r="F37" s="69" t="s">
        <v>22</v>
      </c>
      <c r="G37" s="70" t="s">
        <v>30</v>
      </c>
      <c r="H37" s="70" t="s">
        <v>18</v>
      </c>
      <c r="I37" s="70" t="s">
        <v>14</v>
      </c>
      <c r="J37" s="68">
        <v>1700</v>
      </c>
      <c r="K37" s="89">
        <f>0</f>
        <v>0</v>
      </c>
      <c r="L37" s="23">
        <f t="shared" si="6"/>
        <v>0</v>
      </c>
      <c r="M37" s="24" t="str">
        <f t="shared" si="0"/>
        <v>OK</v>
      </c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49"/>
      <c r="Y37" s="49"/>
      <c r="Z37" s="49"/>
      <c r="AA37" s="49"/>
      <c r="AB37" s="49"/>
      <c r="AC37" s="49"/>
      <c r="AD37" s="49"/>
      <c r="AE37" s="49"/>
    </row>
    <row r="38" spans="1:31" ht="30.1" customHeight="1" x14ac:dyDescent="0.25">
      <c r="A38" s="118"/>
      <c r="B38" s="114" t="s">
        <v>51</v>
      </c>
      <c r="C38" s="115">
        <v>21</v>
      </c>
      <c r="D38" s="84">
        <v>41</v>
      </c>
      <c r="E38" s="114" t="s">
        <v>16</v>
      </c>
      <c r="F38" s="69" t="s">
        <v>22</v>
      </c>
      <c r="G38" s="70" t="s">
        <v>29</v>
      </c>
      <c r="H38" s="70" t="s">
        <v>12</v>
      </c>
      <c r="I38" s="70" t="s">
        <v>14</v>
      </c>
      <c r="J38" s="68">
        <v>13.05</v>
      </c>
      <c r="K38" s="89">
        <f>0</f>
        <v>0</v>
      </c>
      <c r="L38" s="23">
        <f t="shared" si="6"/>
        <v>0</v>
      </c>
      <c r="M38" s="24" t="str">
        <f t="shared" si="0"/>
        <v>OK</v>
      </c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49"/>
      <c r="Y38" s="49"/>
      <c r="Z38" s="49"/>
      <c r="AA38" s="49"/>
      <c r="AB38" s="49"/>
      <c r="AC38" s="49"/>
      <c r="AD38" s="49"/>
      <c r="AE38" s="49"/>
    </row>
    <row r="39" spans="1:31" ht="30.1" customHeight="1" x14ac:dyDescent="0.25">
      <c r="A39" s="118"/>
      <c r="B39" s="114"/>
      <c r="C39" s="116"/>
      <c r="D39" s="84">
        <v>42</v>
      </c>
      <c r="E39" s="114"/>
      <c r="F39" s="69" t="s">
        <v>22</v>
      </c>
      <c r="G39" s="70" t="s">
        <v>30</v>
      </c>
      <c r="H39" s="70" t="s">
        <v>18</v>
      </c>
      <c r="I39" s="70" t="s">
        <v>14</v>
      </c>
      <c r="J39" s="68">
        <v>2100</v>
      </c>
      <c r="K39" s="89">
        <f>0</f>
        <v>0</v>
      </c>
      <c r="L39" s="23">
        <f t="shared" si="6"/>
        <v>0</v>
      </c>
      <c r="M39" s="24" t="str">
        <f t="shared" si="0"/>
        <v>OK</v>
      </c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49"/>
      <c r="Y39" s="49"/>
      <c r="Z39" s="49"/>
      <c r="AA39" s="49"/>
      <c r="AB39" s="49"/>
      <c r="AC39" s="49"/>
      <c r="AD39" s="49"/>
      <c r="AE39" s="49"/>
    </row>
    <row r="40" spans="1:31" ht="30.1" customHeight="1" x14ac:dyDescent="0.25">
      <c r="A40" s="118"/>
      <c r="B40" s="114" t="s">
        <v>28</v>
      </c>
      <c r="C40" s="115">
        <v>22</v>
      </c>
      <c r="D40" s="84">
        <v>43</v>
      </c>
      <c r="E40" s="114" t="s">
        <v>17</v>
      </c>
      <c r="F40" s="69" t="s">
        <v>22</v>
      </c>
      <c r="G40" s="70" t="s">
        <v>29</v>
      </c>
      <c r="H40" s="70" t="s">
        <v>12</v>
      </c>
      <c r="I40" s="70" t="s">
        <v>14</v>
      </c>
      <c r="J40" s="68">
        <v>17.420000000000002</v>
      </c>
      <c r="K40" s="89">
        <f>0</f>
        <v>0</v>
      </c>
      <c r="L40" s="23">
        <f t="shared" si="6"/>
        <v>0</v>
      </c>
      <c r="M40" s="24" t="str">
        <f t="shared" si="0"/>
        <v>OK</v>
      </c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49"/>
      <c r="Y40" s="49"/>
      <c r="Z40" s="49"/>
      <c r="AA40" s="49"/>
      <c r="AB40" s="49"/>
      <c r="AC40" s="49"/>
      <c r="AD40" s="49"/>
      <c r="AE40" s="49"/>
    </row>
    <row r="41" spans="1:31" ht="30.1" customHeight="1" x14ac:dyDescent="0.25">
      <c r="A41" s="118"/>
      <c r="B41" s="114"/>
      <c r="C41" s="116"/>
      <c r="D41" s="84">
        <v>44</v>
      </c>
      <c r="E41" s="114"/>
      <c r="F41" s="69" t="s">
        <v>22</v>
      </c>
      <c r="G41" s="70" t="s">
        <v>30</v>
      </c>
      <c r="H41" s="70" t="s">
        <v>18</v>
      </c>
      <c r="I41" s="70" t="s">
        <v>14</v>
      </c>
      <c r="J41" s="68">
        <v>1500</v>
      </c>
      <c r="K41" s="89">
        <f>0</f>
        <v>0</v>
      </c>
      <c r="L41" s="23">
        <f t="shared" si="6"/>
        <v>0</v>
      </c>
      <c r="M41" s="24" t="str">
        <f t="shared" si="0"/>
        <v>OK</v>
      </c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49"/>
      <c r="Y41" s="49"/>
      <c r="Z41" s="49"/>
      <c r="AA41" s="49"/>
      <c r="AB41" s="49"/>
      <c r="AC41" s="49"/>
      <c r="AD41" s="49"/>
      <c r="AE41" s="49"/>
    </row>
    <row r="42" spans="1:31" s="7" customFormat="1" ht="30.1" customHeight="1" x14ac:dyDescent="0.25">
      <c r="A42" s="118"/>
      <c r="B42" s="114" t="s">
        <v>52</v>
      </c>
      <c r="C42" s="115">
        <v>23</v>
      </c>
      <c r="D42" s="84">
        <v>45</v>
      </c>
      <c r="E42" s="114" t="s">
        <v>13</v>
      </c>
      <c r="F42" s="69" t="s">
        <v>22</v>
      </c>
      <c r="G42" s="70" t="s">
        <v>29</v>
      </c>
      <c r="H42" s="70" t="s">
        <v>12</v>
      </c>
      <c r="I42" s="70" t="s">
        <v>14</v>
      </c>
      <c r="J42" s="68">
        <v>16.2</v>
      </c>
      <c r="K42" s="89">
        <f>0</f>
        <v>0</v>
      </c>
      <c r="L42" s="23">
        <f t="shared" si="5"/>
        <v>0</v>
      </c>
      <c r="M42" s="24" t="str">
        <f t="shared" si="0"/>
        <v>OK</v>
      </c>
      <c r="N42" s="51"/>
      <c r="O42" s="51"/>
      <c r="P42" s="51"/>
      <c r="Q42" s="50"/>
      <c r="R42" s="51"/>
      <c r="S42" s="50"/>
      <c r="T42" s="50"/>
      <c r="U42" s="48"/>
      <c r="V42" s="51"/>
      <c r="W42" s="34"/>
      <c r="X42" s="50"/>
      <c r="Y42" s="34"/>
      <c r="Z42" s="32"/>
      <c r="AA42" s="32"/>
      <c r="AB42" s="32"/>
      <c r="AC42" s="32"/>
      <c r="AD42" s="32"/>
      <c r="AE42" s="32"/>
    </row>
    <row r="43" spans="1:31" s="7" customFormat="1" ht="30.1" customHeight="1" x14ac:dyDescent="0.25">
      <c r="A43" s="118"/>
      <c r="B43" s="114"/>
      <c r="C43" s="116"/>
      <c r="D43" s="84">
        <v>46</v>
      </c>
      <c r="E43" s="114"/>
      <c r="F43" s="69" t="s">
        <v>22</v>
      </c>
      <c r="G43" s="70" t="s">
        <v>30</v>
      </c>
      <c r="H43" s="70" t="s">
        <v>18</v>
      </c>
      <c r="I43" s="70" t="s">
        <v>14</v>
      </c>
      <c r="J43" s="68">
        <v>2648</v>
      </c>
      <c r="K43" s="89">
        <f>0</f>
        <v>0</v>
      </c>
      <c r="L43" s="23">
        <f t="shared" si="5"/>
        <v>0</v>
      </c>
      <c r="M43" s="24" t="str">
        <f t="shared" si="0"/>
        <v>OK</v>
      </c>
      <c r="N43" s="51"/>
      <c r="O43" s="51"/>
      <c r="P43" s="51"/>
      <c r="Q43" s="50"/>
      <c r="R43" s="51"/>
      <c r="S43" s="50"/>
      <c r="T43" s="50"/>
      <c r="U43" s="48"/>
      <c r="V43" s="51"/>
      <c r="W43" s="34"/>
      <c r="X43" s="50"/>
      <c r="Y43" s="34"/>
      <c r="Z43" s="32"/>
      <c r="AA43" s="32"/>
      <c r="AB43" s="32"/>
      <c r="AC43" s="32"/>
      <c r="AD43" s="32"/>
      <c r="AE43" s="32"/>
    </row>
    <row r="44" spans="1:31" s="7" customFormat="1" ht="30.1" customHeight="1" x14ac:dyDescent="0.25">
      <c r="A44" s="118"/>
      <c r="B44" s="114" t="s">
        <v>53</v>
      </c>
      <c r="C44" s="115">
        <v>24</v>
      </c>
      <c r="D44" s="84">
        <v>47</v>
      </c>
      <c r="E44" s="114" t="s">
        <v>54</v>
      </c>
      <c r="F44" s="69" t="s">
        <v>22</v>
      </c>
      <c r="G44" s="70" t="s">
        <v>29</v>
      </c>
      <c r="H44" s="70" t="s">
        <v>12</v>
      </c>
      <c r="I44" s="70" t="s">
        <v>14</v>
      </c>
      <c r="J44" s="68">
        <v>17.09</v>
      </c>
      <c r="K44" s="89">
        <f>0</f>
        <v>0</v>
      </c>
      <c r="L44" s="23">
        <f t="shared" si="5"/>
        <v>0</v>
      </c>
      <c r="M44" s="24" t="str">
        <f t="shared" si="0"/>
        <v>OK</v>
      </c>
      <c r="N44" s="51"/>
      <c r="O44" s="51"/>
      <c r="P44" s="50"/>
      <c r="Q44" s="50"/>
      <c r="R44" s="50"/>
      <c r="S44" s="50"/>
      <c r="T44" s="50"/>
      <c r="U44" s="48"/>
      <c r="V44" s="51"/>
      <c r="W44" s="34"/>
      <c r="X44" s="51"/>
      <c r="Y44" s="34"/>
      <c r="Z44" s="32"/>
      <c r="AA44" s="32"/>
      <c r="AB44" s="32"/>
      <c r="AC44" s="32"/>
      <c r="AD44" s="32"/>
      <c r="AE44" s="32"/>
    </row>
    <row r="45" spans="1:31" s="7" customFormat="1" ht="30.1" customHeight="1" x14ac:dyDescent="0.25">
      <c r="A45" s="118"/>
      <c r="B45" s="114"/>
      <c r="C45" s="116"/>
      <c r="D45" s="84">
        <v>48</v>
      </c>
      <c r="E45" s="114"/>
      <c r="F45" s="69" t="s">
        <v>22</v>
      </c>
      <c r="G45" s="70" t="s">
        <v>30</v>
      </c>
      <c r="H45" s="70" t="s">
        <v>18</v>
      </c>
      <c r="I45" s="70" t="s">
        <v>14</v>
      </c>
      <c r="J45" s="68">
        <v>2674</v>
      </c>
      <c r="K45" s="89">
        <f>0</f>
        <v>0</v>
      </c>
      <c r="L45" s="23">
        <f t="shared" si="5"/>
        <v>0</v>
      </c>
      <c r="M45" s="24" t="str">
        <f t="shared" si="0"/>
        <v>OK</v>
      </c>
      <c r="N45" s="51"/>
      <c r="O45" s="51"/>
      <c r="P45" s="50"/>
      <c r="Q45" s="50"/>
      <c r="R45" s="50"/>
      <c r="S45" s="50"/>
      <c r="T45" s="50"/>
      <c r="U45" s="48"/>
      <c r="V45" s="51"/>
      <c r="W45" s="34"/>
      <c r="X45" s="51"/>
      <c r="Y45" s="34"/>
      <c r="Z45" s="32"/>
      <c r="AA45" s="32"/>
      <c r="AB45" s="32"/>
      <c r="AC45" s="32"/>
      <c r="AD45" s="32"/>
      <c r="AE45" s="32"/>
    </row>
    <row r="46" spans="1:31" s="7" customFormat="1" ht="30.1" customHeight="1" x14ac:dyDescent="0.25">
      <c r="A46" s="118"/>
      <c r="B46" s="114" t="s">
        <v>52</v>
      </c>
      <c r="C46" s="115">
        <v>25</v>
      </c>
      <c r="D46" s="84">
        <v>49</v>
      </c>
      <c r="E46" s="114" t="s">
        <v>23</v>
      </c>
      <c r="F46" s="69" t="s">
        <v>22</v>
      </c>
      <c r="G46" s="70" t="s">
        <v>29</v>
      </c>
      <c r="H46" s="70" t="s">
        <v>12</v>
      </c>
      <c r="I46" s="70" t="s">
        <v>14</v>
      </c>
      <c r="J46" s="68">
        <v>6.93</v>
      </c>
      <c r="K46" s="89">
        <f>0</f>
        <v>0</v>
      </c>
      <c r="L46" s="23">
        <f t="shared" si="5"/>
        <v>0</v>
      </c>
      <c r="M46" s="24" t="str">
        <f t="shared" si="0"/>
        <v>OK</v>
      </c>
      <c r="N46" s="51"/>
      <c r="O46" s="51"/>
      <c r="P46" s="50"/>
      <c r="Q46" s="51"/>
      <c r="R46" s="50"/>
      <c r="S46" s="51"/>
      <c r="T46" s="50"/>
      <c r="U46" s="48"/>
      <c r="V46" s="51"/>
      <c r="W46" s="34"/>
      <c r="X46" s="50"/>
      <c r="Y46" s="34"/>
      <c r="Z46" s="32"/>
      <c r="AA46" s="32"/>
      <c r="AB46" s="32"/>
      <c r="AC46" s="32"/>
      <c r="AD46" s="32"/>
      <c r="AE46" s="32"/>
    </row>
    <row r="47" spans="1:31" s="7" customFormat="1" ht="30.1" customHeight="1" x14ac:dyDescent="0.25">
      <c r="A47" s="119"/>
      <c r="B47" s="114"/>
      <c r="C47" s="116"/>
      <c r="D47" s="84">
        <v>50</v>
      </c>
      <c r="E47" s="114"/>
      <c r="F47" s="69" t="s">
        <v>22</v>
      </c>
      <c r="G47" s="70" t="s">
        <v>30</v>
      </c>
      <c r="H47" s="70" t="s">
        <v>18</v>
      </c>
      <c r="I47" s="70" t="s">
        <v>14</v>
      </c>
      <c r="J47" s="68">
        <v>1364</v>
      </c>
      <c r="K47" s="89">
        <f>0</f>
        <v>0</v>
      </c>
      <c r="L47" s="23">
        <f t="shared" si="5"/>
        <v>0</v>
      </c>
      <c r="M47" s="24" t="str">
        <f t="shared" si="0"/>
        <v>OK</v>
      </c>
      <c r="N47" s="51"/>
      <c r="O47" s="51"/>
      <c r="P47" s="50"/>
      <c r="Q47" s="51"/>
      <c r="R47" s="50"/>
      <c r="S47" s="51"/>
      <c r="T47" s="50"/>
      <c r="U47" s="48"/>
      <c r="V47" s="51"/>
      <c r="W47" s="34"/>
      <c r="X47" s="50"/>
      <c r="Y47" s="34"/>
      <c r="Z47" s="32"/>
      <c r="AA47" s="32"/>
      <c r="AB47" s="32"/>
      <c r="AC47" s="32"/>
      <c r="AD47" s="32"/>
      <c r="AE47" s="32"/>
    </row>
    <row r="48" spans="1:31" s="7" customFormat="1" ht="30.1" customHeight="1" x14ac:dyDescent="0.25">
      <c r="A48" s="117" t="s">
        <v>55</v>
      </c>
      <c r="B48" s="114" t="s">
        <v>49</v>
      </c>
      <c r="C48" s="115">
        <v>26</v>
      </c>
      <c r="D48" s="84">
        <v>51</v>
      </c>
      <c r="E48" s="114" t="s">
        <v>15</v>
      </c>
      <c r="F48" s="69" t="s">
        <v>22</v>
      </c>
      <c r="G48" s="70" t="s">
        <v>29</v>
      </c>
      <c r="H48" s="70" t="s">
        <v>12</v>
      </c>
      <c r="I48" s="70" t="s">
        <v>14</v>
      </c>
      <c r="J48" s="68">
        <v>8.8699999999999992</v>
      </c>
      <c r="K48" s="89">
        <f>0</f>
        <v>0</v>
      </c>
      <c r="L48" s="23">
        <f t="shared" si="5"/>
        <v>0</v>
      </c>
      <c r="M48" s="24" t="str">
        <f t="shared" si="0"/>
        <v>OK</v>
      </c>
      <c r="N48" s="51"/>
      <c r="O48" s="51"/>
      <c r="P48" s="50"/>
      <c r="Q48" s="51"/>
      <c r="R48" s="50"/>
      <c r="S48" s="51"/>
      <c r="T48" s="50"/>
      <c r="U48" s="48"/>
      <c r="V48" s="51"/>
      <c r="W48" s="34"/>
      <c r="X48" s="50"/>
      <c r="Y48" s="34"/>
      <c r="Z48" s="32"/>
      <c r="AA48" s="32"/>
      <c r="AB48" s="32"/>
      <c r="AC48" s="32"/>
      <c r="AD48" s="32"/>
      <c r="AE48" s="32"/>
    </row>
    <row r="49" spans="1:31" s="7" customFormat="1" ht="30.1" customHeight="1" x14ac:dyDescent="0.25">
      <c r="A49" s="118"/>
      <c r="B49" s="114"/>
      <c r="C49" s="116"/>
      <c r="D49" s="84">
        <v>52</v>
      </c>
      <c r="E49" s="114"/>
      <c r="F49" s="69" t="s">
        <v>22</v>
      </c>
      <c r="G49" s="70" t="s">
        <v>30</v>
      </c>
      <c r="H49" s="70" t="s">
        <v>18</v>
      </c>
      <c r="I49" s="70" t="s">
        <v>14</v>
      </c>
      <c r="J49" s="68">
        <v>1638.99</v>
      </c>
      <c r="K49" s="89">
        <f>0</f>
        <v>0</v>
      </c>
      <c r="L49" s="23">
        <f t="shared" si="5"/>
        <v>0</v>
      </c>
      <c r="M49" s="24" t="str">
        <f t="shared" si="0"/>
        <v>OK</v>
      </c>
      <c r="N49" s="51"/>
      <c r="O49" s="51"/>
      <c r="P49" s="50"/>
      <c r="Q49" s="51"/>
      <c r="R49" s="50"/>
      <c r="S49" s="51"/>
      <c r="T49" s="50"/>
      <c r="U49" s="48"/>
      <c r="V49" s="51"/>
      <c r="W49" s="34"/>
      <c r="X49" s="50"/>
      <c r="Y49" s="34"/>
      <c r="Z49" s="32"/>
      <c r="AA49" s="32"/>
      <c r="AB49" s="32"/>
      <c r="AC49" s="32"/>
      <c r="AD49" s="32"/>
      <c r="AE49" s="32"/>
    </row>
    <row r="50" spans="1:31" ht="30.1" customHeight="1" x14ac:dyDescent="0.25">
      <c r="A50" s="118"/>
      <c r="B50" s="114" t="s">
        <v>45</v>
      </c>
      <c r="C50" s="115">
        <v>27</v>
      </c>
      <c r="D50" s="84">
        <v>53</v>
      </c>
      <c r="E50" s="114" t="s">
        <v>16</v>
      </c>
      <c r="F50" s="69" t="s">
        <v>22</v>
      </c>
      <c r="G50" s="70" t="s">
        <v>29</v>
      </c>
      <c r="H50" s="70" t="s">
        <v>12</v>
      </c>
      <c r="I50" s="70" t="s">
        <v>14</v>
      </c>
      <c r="J50" s="68">
        <v>13.18</v>
      </c>
      <c r="K50" s="89">
        <f>0</f>
        <v>0</v>
      </c>
      <c r="L50" s="23">
        <f t="shared" si="5"/>
        <v>0</v>
      </c>
      <c r="M50" s="24" t="str">
        <f t="shared" si="0"/>
        <v>OK</v>
      </c>
      <c r="N50" s="46"/>
      <c r="O50" s="46"/>
      <c r="P50" s="52"/>
      <c r="Q50" s="52"/>
      <c r="R50" s="52"/>
      <c r="S50" s="52"/>
      <c r="T50" s="52"/>
      <c r="U50" s="52"/>
      <c r="V50" s="52"/>
      <c r="W50" s="52"/>
      <c r="X50" s="49"/>
      <c r="Y50" s="49"/>
      <c r="Z50" s="49"/>
      <c r="AA50" s="49"/>
      <c r="AB50" s="49"/>
      <c r="AC50" s="49"/>
      <c r="AD50" s="49"/>
      <c r="AE50" s="49"/>
    </row>
    <row r="51" spans="1:31" ht="30.1" customHeight="1" x14ac:dyDescent="0.25">
      <c r="A51" s="118"/>
      <c r="B51" s="114"/>
      <c r="C51" s="116"/>
      <c r="D51" s="84">
        <v>54</v>
      </c>
      <c r="E51" s="114"/>
      <c r="F51" s="69" t="s">
        <v>22</v>
      </c>
      <c r="G51" s="70" t="s">
        <v>30</v>
      </c>
      <c r="H51" s="70" t="s">
        <v>18</v>
      </c>
      <c r="I51" s="70" t="s">
        <v>14</v>
      </c>
      <c r="J51" s="68">
        <v>2026.99</v>
      </c>
      <c r="K51" s="89">
        <f>0</f>
        <v>0</v>
      </c>
      <c r="L51" s="23">
        <f t="shared" si="5"/>
        <v>0</v>
      </c>
      <c r="M51" s="24" t="str">
        <f t="shared" si="0"/>
        <v>OK</v>
      </c>
      <c r="N51" s="46"/>
      <c r="O51" s="46"/>
      <c r="P51" s="52"/>
      <c r="Q51" s="52"/>
      <c r="R51" s="52"/>
      <c r="S51" s="52"/>
      <c r="T51" s="52"/>
      <c r="U51" s="52"/>
      <c r="V51" s="52"/>
      <c r="W51" s="52"/>
      <c r="X51" s="49"/>
      <c r="Y51" s="49"/>
      <c r="Z51" s="49"/>
      <c r="AA51" s="49"/>
      <c r="AB51" s="49"/>
      <c r="AC51" s="49"/>
      <c r="AD51" s="49"/>
      <c r="AE51" s="49"/>
    </row>
    <row r="52" spans="1:31" ht="30.1" customHeight="1" x14ac:dyDescent="0.25">
      <c r="A52" s="118"/>
      <c r="B52" s="114" t="s">
        <v>45</v>
      </c>
      <c r="C52" s="115">
        <v>28</v>
      </c>
      <c r="D52" s="84">
        <v>55</v>
      </c>
      <c r="E52" s="114" t="s">
        <v>17</v>
      </c>
      <c r="F52" s="69" t="s">
        <v>22</v>
      </c>
      <c r="G52" s="70" t="s">
        <v>29</v>
      </c>
      <c r="H52" s="70" t="s">
        <v>12</v>
      </c>
      <c r="I52" s="70" t="s">
        <v>14</v>
      </c>
      <c r="J52" s="68">
        <v>18.78</v>
      </c>
      <c r="K52" s="89">
        <f>0</f>
        <v>0</v>
      </c>
      <c r="L52" s="23">
        <f t="shared" si="5"/>
        <v>0</v>
      </c>
      <c r="M52" s="24" t="str">
        <f t="shared" si="0"/>
        <v>OK</v>
      </c>
      <c r="N52" s="46"/>
      <c r="O52" s="46"/>
      <c r="P52" s="52"/>
      <c r="Q52" s="52"/>
      <c r="R52" s="52"/>
      <c r="S52" s="52"/>
      <c r="T52" s="52"/>
      <c r="U52" s="52"/>
      <c r="V52" s="52"/>
      <c r="W52" s="52"/>
      <c r="X52" s="49"/>
      <c r="Y52" s="49"/>
      <c r="Z52" s="49"/>
      <c r="AA52" s="49"/>
      <c r="AB52" s="49"/>
      <c r="AC52" s="49"/>
      <c r="AD52" s="49"/>
      <c r="AE52" s="49"/>
    </row>
    <row r="53" spans="1:31" ht="30.1" customHeight="1" x14ac:dyDescent="0.25">
      <c r="A53" s="118"/>
      <c r="B53" s="114"/>
      <c r="C53" s="116"/>
      <c r="D53" s="84">
        <v>56</v>
      </c>
      <c r="E53" s="114"/>
      <c r="F53" s="69" t="s">
        <v>22</v>
      </c>
      <c r="G53" s="70" t="s">
        <v>30</v>
      </c>
      <c r="H53" s="70" t="s">
        <v>18</v>
      </c>
      <c r="I53" s="70" t="s">
        <v>14</v>
      </c>
      <c r="J53" s="68">
        <v>2865.99</v>
      </c>
      <c r="K53" s="89">
        <f>0</f>
        <v>0</v>
      </c>
      <c r="L53" s="23">
        <f t="shared" si="5"/>
        <v>0</v>
      </c>
      <c r="M53" s="24" t="str">
        <f t="shared" si="0"/>
        <v>OK</v>
      </c>
      <c r="N53" s="46"/>
      <c r="O53" s="46"/>
      <c r="P53" s="52"/>
      <c r="Q53" s="52"/>
      <c r="R53" s="52"/>
      <c r="S53" s="52"/>
      <c r="T53" s="52"/>
      <c r="U53" s="52"/>
      <c r="V53" s="52"/>
      <c r="W53" s="52"/>
      <c r="X53" s="49"/>
      <c r="Y53" s="49"/>
      <c r="Z53" s="49"/>
      <c r="AA53" s="49"/>
      <c r="AB53" s="49"/>
      <c r="AC53" s="49"/>
      <c r="AD53" s="49"/>
      <c r="AE53" s="49"/>
    </row>
    <row r="54" spans="1:31" ht="30.1" customHeight="1" x14ac:dyDescent="0.25">
      <c r="A54" s="118"/>
      <c r="B54" s="114" t="s">
        <v>53</v>
      </c>
      <c r="C54" s="115">
        <v>29</v>
      </c>
      <c r="D54" s="84">
        <v>57</v>
      </c>
      <c r="E54" s="114" t="s">
        <v>13</v>
      </c>
      <c r="F54" s="69" t="s">
        <v>22</v>
      </c>
      <c r="G54" s="70" t="s">
        <v>29</v>
      </c>
      <c r="H54" s="70" t="s">
        <v>12</v>
      </c>
      <c r="I54" s="70" t="s">
        <v>14</v>
      </c>
      <c r="J54" s="68">
        <v>16.2</v>
      </c>
      <c r="K54" s="89">
        <f>0</f>
        <v>0</v>
      </c>
      <c r="L54" s="23">
        <f t="shared" si="5"/>
        <v>0</v>
      </c>
      <c r="M54" s="24" t="str">
        <f t="shared" si="0"/>
        <v>OK</v>
      </c>
      <c r="N54" s="46"/>
      <c r="O54" s="46"/>
      <c r="P54" s="52"/>
      <c r="Q54" s="52"/>
      <c r="R54" s="52"/>
      <c r="S54" s="52"/>
      <c r="T54" s="52"/>
      <c r="U54" s="52"/>
      <c r="V54" s="52"/>
      <c r="W54" s="52"/>
      <c r="X54" s="49"/>
      <c r="Y54" s="49"/>
      <c r="Z54" s="49"/>
      <c r="AA54" s="49"/>
      <c r="AB54" s="49"/>
      <c r="AC54" s="49"/>
      <c r="AD54" s="49"/>
      <c r="AE54" s="49"/>
    </row>
    <row r="55" spans="1:31" ht="30.1" customHeight="1" x14ac:dyDescent="0.25">
      <c r="A55" s="118"/>
      <c r="B55" s="114"/>
      <c r="C55" s="116"/>
      <c r="D55" s="84">
        <v>58</v>
      </c>
      <c r="E55" s="114"/>
      <c r="F55" s="69" t="s">
        <v>22</v>
      </c>
      <c r="G55" s="70" t="s">
        <v>30</v>
      </c>
      <c r="H55" s="70" t="s">
        <v>18</v>
      </c>
      <c r="I55" s="70" t="s">
        <v>14</v>
      </c>
      <c r="J55" s="68">
        <v>2648</v>
      </c>
      <c r="K55" s="89">
        <f>0</f>
        <v>0</v>
      </c>
      <c r="L55" s="23">
        <f t="shared" si="5"/>
        <v>0</v>
      </c>
      <c r="M55" s="24" t="str">
        <f t="shared" si="0"/>
        <v>OK</v>
      </c>
      <c r="N55" s="46"/>
      <c r="O55" s="46"/>
      <c r="P55" s="52"/>
      <c r="Q55" s="52"/>
      <c r="R55" s="52"/>
      <c r="S55" s="52"/>
      <c r="T55" s="52"/>
      <c r="U55" s="52"/>
      <c r="V55" s="52"/>
      <c r="W55" s="52"/>
      <c r="X55" s="49"/>
      <c r="Y55" s="49"/>
      <c r="Z55" s="49"/>
      <c r="AA55" s="49"/>
      <c r="AB55" s="49"/>
      <c r="AC55" s="49"/>
      <c r="AD55" s="49"/>
      <c r="AE55" s="49"/>
    </row>
    <row r="56" spans="1:31" ht="30.1" customHeight="1" x14ac:dyDescent="0.25">
      <c r="A56" s="118"/>
      <c r="B56" s="114" t="s">
        <v>52</v>
      </c>
      <c r="C56" s="115">
        <v>31</v>
      </c>
      <c r="D56" s="84">
        <v>61</v>
      </c>
      <c r="E56" s="114" t="s">
        <v>23</v>
      </c>
      <c r="F56" s="69" t="s">
        <v>22</v>
      </c>
      <c r="G56" s="70" t="s">
        <v>29</v>
      </c>
      <c r="H56" s="70" t="s">
        <v>12</v>
      </c>
      <c r="I56" s="70" t="s">
        <v>14</v>
      </c>
      <c r="J56" s="68">
        <v>6.93</v>
      </c>
      <c r="K56" s="89">
        <f>0</f>
        <v>0</v>
      </c>
      <c r="L56" s="23">
        <f t="shared" si="5"/>
        <v>0</v>
      </c>
      <c r="M56" s="24" t="str">
        <f t="shared" si="0"/>
        <v>OK</v>
      </c>
      <c r="N56" s="46"/>
      <c r="O56" s="46"/>
      <c r="P56" s="52"/>
      <c r="Q56" s="52"/>
      <c r="R56" s="52"/>
      <c r="S56" s="52"/>
      <c r="T56" s="52"/>
      <c r="U56" s="52"/>
      <c r="V56" s="52"/>
      <c r="W56" s="52"/>
      <c r="X56" s="49"/>
      <c r="Y56" s="49"/>
      <c r="Z56" s="49"/>
      <c r="AA56" s="49"/>
      <c r="AB56" s="49"/>
      <c r="AC56" s="49"/>
      <c r="AD56" s="49"/>
      <c r="AE56" s="49"/>
    </row>
    <row r="57" spans="1:31" ht="30.1" customHeight="1" x14ac:dyDescent="0.25">
      <c r="A57" s="119"/>
      <c r="B57" s="114"/>
      <c r="C57" s="115"/>
      <c r="D57" s="84">
        <v>62</v>
      </c>
      <c r="E57" s="114"/>
      <c r="F57" s="69" t="s">
        <v>22</v>
      </c>
      <c r="G57" s="70" t="s">
        <v>30</v>
      </c>
      <c r="H57" s="70" t="s">
        <v>18</v>
      </c>
      <c r="I57" s="70" t="s">
        <v>14</v>
      </c>
      <c r="J57" s="68">
        <v>1364</v>
      </c>
      <c r="K57" s="89">
        <f>0</f>
        <v>0</v>
      </c>
      <c r="L57" s="23">
        <f>K57-(SUM(N57:AE57))</f>
        <v>0</v>
      </c>
      <c r="M57" s="24" t="str">
        <f t="shared" si="0"/>
        <v>OK</v>
      </c>
      <c r="N57" s="46"/>
      <c r="O57" s="46"/>
      <c r="P57" s="52"/>
      <c r="Q57" s="52"/>
      <c r="R57" s="52"/>
      <c r="S57" s="52"/>
      <c r="T57" s="52"/>
      <c r="U57" s="52"/>
      <c r="V57" s="52"/>
      <c r="W57" s="52"/>
      <c r="X57" s="49"/>
      <c r="Y57" s="49"/>
      <c r="Z57" s="49"/>
      <c r="AA57" s="49"/>
      <c r="AB57" s="49"/>
      <c r="AC57" s="49"/>
      <c r="AD57" s="49"/>
      <c r="AE57" s="49"/>
    </row>
    <row r="58" spans="1:31" x14ac:dyDescent="0.25">
      <c r="K58" s="6">
        <f>SUM(K4:K57)</f>
        <v>5015</v>
      </c>
      <c r="L58" s="6">
        <f>SUM(L4:L57)</f>
        <v>5015</v>
      </c>
      <c r="N58" s="53">
        <f>SUMPRODUCT($J$4:$J$57,N4:N57)</f>
        <v>0</v>
      </c>
      <c r="O58" s="53">
        <f t="shared" ref="O58:AE58" si="8">SUMPRODUCT($J$4:$J$57,O4:O57)</f>
        <v>0</v>
      </c>
      <c r="P58" s="53">
        <f t="shared" si="8"/>
        <v>0</v>
      </c>
      <c r="Q58" s="53">
        <f t="shared" si="8"/>
        <v>0</v>
      </c>
      <c r="R58" s="53">
        <f t="shared" si="8"/>
        <v>0</v>
      </c>
      <c r="S58" s="53">
        <f t="shared" si="8"/>
        <v>0</v>
      </c>
      <c r="T58" s="53">
        <f t="shared" si="8"/>
        <v>0</v>
      </c>
      <c r="U58" s="53">
        <f t="shared" si="8"/>
        <v>0</v>
      </c>
      <c r="V58" s="53">
        <f t="shared" si="8"/>
        <v>0</v>
      </c>
      <c r="W58" s="53">
        <f t="shared" si="8"/>
        <v>0</v>
      </c>
      <c r="X58" s="53">
        <f t="shared" si="8"/>
        <v>0</v>
      </c>
      <c r="Y58" s="53">
        <f t="shared" si="8"/>
        <v>0</v>
      </c>
      <c r="Z58" s="53">
        <f t="shared" si="8"/>
        <v>0</v>
      </c>
      <c r="AA58" s="53">
        <f t="shared" si="8"/>
        <v>0</v>
      </c>
      <c r="AB58" s="53">
        <f t="shared" si="8"/>
        <v>0</v>
      </c>
      <c r="AC58" s="53">
        <f t="shared" si="8"/>
        <v>0</v>
      </c>
      <c r="AD58" s="53">
        <f t="shared" si="8"/>
        <v>0</v>
      </c>
      <c r="AE58" s="53">
        <f t="shared" si="8"/>
        <v>0</v>
      </c>
    </row>
    <row r="59" spans="1:31" ht="19.05" x14ac:dyDescent="0.25">
      <c r="N59" s="35"/>
      <c r="O59" s="35"/>
    </row>
    <row r="61" spans="1:31" ht="19.05" customHeight="1" x14ac:dyDescent="0.25">
      <c r="B61" s="111" t="s">
        <v>58</v>
      </c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3"/>
      <c r="N61" s="35"/>
      <c r="O61" s="35"/>
      <c r="P61" s="35"/>
      <c r="Q61" s="88"/>
    </row>
    <row r="65" spans="20:20" x14ac:dyDescent="0.25">
      <c r="T65" s="54"/>
    </row>
  </sheetData>
  <mergeCells count="111">
    <mergeCell ref="B61:M61"/>
    <mergeCell ref="B52:B53"/>
    <mergeCell ref="C52:C53"/>
    <mergeCell ref="E52:E53"/>
    <mergeCell ref="B54:B55"/>
    <mergeCell ref="C54:C55"/>
    <mergeCell ref="E54:E55"/>
    <mergeCell ref="A48:A57"/>
    <mergeCell ref="B48:B49"/>
    <mergeCell ref="C48:C49"/>
    <mergeCell ref="E48:E49"/>
    <mergeCell ref="B50:B51"/>
    <mergeCell ref="C50:C51"/>
    <mergeCell ref="E50:E51"/>
    <mergeCell ref="B56:B57"/>
    <mergeCell ref="C56:C57"/>
    <mergeCell ref="E56:E57"/>
    <mergeCell ref="B42:B43"/>
    <mergeCell ref="C42:C43"/>
    <mergeCell ref="E42:E43"/>
    <mergeCell ref="B44:B45"/>
    <mergeCell ref="C44:C45"/>
    <mergeCell ref="E44:E45"/>
    <mergeCell ref="A36:A47"/>
    <mergeCell ref="B36:B37"/>
    <mergeCell ref="C36:C37"/>
    <mergeCell ref="E36:E37"/>
    <mergeCell ref="B38:B39"/>
    <mergeCell ref="C38:C39"/>
    <mergeCell ref="E38:E39"/>
    <mergeCell ref="B40:B41"/>
    <mergeCell ref="C40:C41"/>
    <mergeCell ref="E40:E41"/>
    <mergeCell ref="B46:B47"/>
    <mergeCell ref="C46:C47"/>
    <mergeCell ref="E46:E47"/>
    <mergeCell ref="A32:A35"/>
    <mergeCell ref="B32:B33"/>
    <mergeCell ref="C32:C33"/>
    <mergeCell ref="E32:E33"/>
    <mergeCell ref="B34:B35"/>
    <mergeCell ref="C34:C35"/>
    <mergeCell ref="E34:E35"/>
    <mergeCell ref="A24:A31"/>
    <mergeCell ref="B24:B25"/>
    <mergeCell ref="C24:C25"/>
    <mergeCell ref="E24:E25"/>
    <mergeCell ref="B26:B27"/>
    <mergeCell ref="C26:C27"/>
    <mergeCell ref="E26:E27"/>
    <mergeCell ref="B28:B29"/>
    <mergeCell ref="C28:C29"/>
    <mergeCell ref="E28:E29"/>
    <mergeCell ref="B22:B23"/>
    <mergeCell ref="C22:C23"/>
    <mergeCell ref="E22:E23"/>
    <mergeCell ref="E12:E13"/>
    <mergeCell ref="B14:B15"/>
    <mergeCell ref="C14:C15"/>
    <mergeCell ref="E14:E15"/>
    <mergeCell ref="B30:B31"/>
    <mergeCell ref="C30:C31"/>
    <mergeCell ref="E30:E31"/>
    <mergeCell ref="U1:U2"/>
    <mergeCell ref="V1:V2"/>
    <mergeCell ref="A1:B1"/>
    <mergeCell ref="C1:J1"/>
    <mergeCell ref="A16:A23"/>
    <mergeCell ref="B16:B17"/>
    <mergeCell ref="C16:C17"/>
    <mergeCell ref="E16:E17"/>
    <mergeCell ref="B18:B19"/>
    <mergeCell ref="C18:C19"/>
    <mergeCell ref="E6:E7"/>
    <mergeCell ref="A8:A15"/>
    <mergeCell ref="B8:B9"/>
    <mergeCell ref="C8:C9"/>
    <mergeCell ref="E8:E9"/>
    <mergeCell ref="B10:B11"/>
    <mergeCell ref="C10:C11"/>
    <mergeCell ref="E10:E11"/>
    <mergeCell ref="B12:B13"/>
    <mergeCell ref="C12:C13"/>
    <mergeCell ref="E18:E19"/>
    <mergeCell ref="B20:B21"/>
    <mergeCell ref="C20:C21"/>
    <mergeCell ref="E20:E21"/>
    <mergeCell ref="K1:M1"/>
    <mergeCell ref="N1:N2"/>
    <mergeCell ref="O1:O2"/>
    <mergeCell ref="P1:P2"/>
    <mergeCell ref="AC1:AC2"/>
    <mergeCell ref="AD1:AD2"/>
    <mergeCell ref="AE1:AE2"/>
    <mergeCell ref="A2:M2"/>
    <mergeCell ref="A4:A7"/>
    <mergeCell ref="B4:B5"/>
    <mergeCell ref="C4:C5"/>
    <mergeCell ref="E4:E5"/>
    <mergeCell ref="B6:B7"/>
    <mergeCell ref="C6:C7"/>
    <mergeCell ref="W1:W2"/>
    <mergeCell ref="X1:X2"/>
    <mergeCell ref="Y1:Y2"/>
    <mergeCell ref="Z1:Z2"/>
    <mergeCell ref="AA1:AA2"/>
    <mergeCell ref="AB1:AB2"/>
    <mergeCell ref="Q1:Q2"/>
    <mergeCell ref="R1:R2"/>
    <mergeCell ref="S1:S2"/>
    <mergeCell ref="T1:T2"/>
  </mergeCells>
  <conditionalFormatting sqref="N4:AE57">
    <cfRule type="cellIs" dxfId="8" priority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6280F-4A7D-40A1-9F28-3A2E84C76B13}">
  <dimension ref="A1:AE65"/>
  <sheetViews>
    <sheetView zoomScale="85" zoomScaleNormal="85" workbookViewId="0">
      <selection activeCell="K6" sqref="K6"/>
    </sheetView>
  </sheetViews>
  <sheetFormatPr defaultColWidth="9.75" defaultRowHeight="14.3" x14ac:dyDescent="0.25"/>
  <cols>
    <col min="1" max="1" width="12.125" style="2" bestFit="1" customWidth="1"/>
    <col min="2" max="2" width="27.25" style="1" customWidth="1"/>
    <col min="3" max="3" width="11" style="1" customWidth="1"/>
    <col min="4" max="4" width="11.75" style="1" customWidth="1"/>
    <col min="5" max="5" width="24.875" style="1" customWidth="1"/>
    <col min="6" max="6" width="9.125" style="26" customWidth="1"/>
    <col min="7" max="8" width="12.25" style="1" customWidth="1"/>
    <col min="9" max="9" width="14.875" style="1" customWidth="1"/>
    <col min="10" max="10" width="15.375" style="1" customWidth="1"/>
    <col min="11" max="11" width="11.25" style="6" customWidth="1"/>
    <col min="12" max="12" width="13.25" style="25" customWidth="1"/>
    <col min="13" max="13" width="12.625" style="4" customWidth="1"/>
    <col min="14" max="14" width="14.125" style="5" customWidth="1"/>
    <col min="15" max="15" width="14.25" style="5" customWidth="1"/>
    <col min="16" max="23" width="15.75" style="5" customWidth="1"/>
    <col min="24" max="31" width="15.75" style="2" customWidth="1"/>
    <col min="32" max="16384" width="9.75" style="2"/>
  </cols>
  <sheetData>
    <row r="1" spans="1:31" ht="38.75" customHeight="1" x14ac:dyDescent="0.25">
      <c r="A1" s="127" t="s">
        <v>56</v>
      </c>
      <c r="B1" s="128"/>
      <c r="C1" s="129" t="s">
        <v>31</v>
      </c>
      <c r="D1" s="130"/>
      <c r="E1" s="130"/>
      <c r="F1" s="130"/>
      <c r="G1" s="130"/>
      <c r="H1" s="130"/>
      <c r="I1" s="130"/>
      <c r="J1" s="131"/>
      <c r="K1" s="126" t="s">
        <v>37</v>
      </c>
      <c r="L1" s="126"/>
      <c r="M1" s="126"/>
      <c r="N1" s="120" t="s">
        <v>39</v>
      </c>
      <c r="O1" s="120" t="s">
        <v>39</v>
      </c>
      <c r="P1" s="120" t="s">
        <v>39</v>
      </c>
      <c r="Q1" s="120" t="s">
        <v>39</v>
      </c>
      <c r="R1" s="120" t="s">
        <v>39</v>
      </c>
      <c r="S1" s="120" t="s">
        <v>39</v>
      </c>
      <c r="T1" s="120" t="s">
        <v>39</v>
      </c>
      <c r="U1" s="120" t="s">
        <v>39</v>
      </c>
      <c r="V1" s="120" t="s">
        <v>39</v>
      </c>
      <c r="W1" s="120" t="s">
        <v>39</v>
      </c>
      <c r="X1" s="120" t="s">
        <v>39</v>
      </c>
      <c r="Y1" s="120" t="s">
        <v>39</v>
      </c>
      <c r="Z1" s="120" t="s">
        <v>39</v>
      </c>
      <c r="AA1" s="120" t="s">
        <v>39</v>
      </c>
      <c r="AB1" s="120" t="s">
        <v>39</v>
      </c>
      <c r="AC1" s="120" t="s">
        <v>39</v>
      </c>
      <c r="AD1" s="120" t="s">
        <v>39</v>
      </c>
      <c r="AE1" s="120" t="s">
        <v>39</v>
      </c>
    </row>
    <row r="2" spans="1:31" ht="21.75" customHeight="1" x14ac:dyDescent="0.25">
      <c r="A2" s="122" t="s">
        <v>65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3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</row>
    <row r="3" spans="1:31" s="3" customFormat="1" ht="30.1" customHeight="1" x14ac:dyDescent="0.2">
      <c r="A3" s="55" t="s">
        <v>24</v>
      </c>
      <c r="B3" s="55" t="s">
        <v>40</v>
      </c>
      <c r="C3" s="55" t="s">
        <v>38</v>
      </c>
      <c r="D3" s="55" t="s">
        <v>19</v>
      </c>
      <c r="E3" s="55" t="s">
        <v>41</v>
      </c>
      <c r="F3" s="55" t="s">
        <v>20</v>
      </c>
      <c r="G3" s="55" t="s">
        <v>21</v>
      </c>
      <c r="H3" s="55" t="s">
        <v>42</v>
      </c>
      <c r="I3" s="55" t="s">
        <v>43</v>
      </c>
      <c r="J3" s="55" t="s">
        <v>44</v>
      </c>
      <c r="K3" s="56" t="s">
        <v>3</v>
      </c>
      <c r="L3" s="21" t="s">
        <v>0</v>
      </c>
      <c r="M3" s="47" t="s">
        <v>2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1" customHeight="1" x14ac:dyDescent="0.25">
      <c r="A4" s="133" t="s">
        <v>32</v>
      </c>
      <c r="B4" s="124" t="s">
        <v>36</v>
      </c>
      <c r="C4" s="139">
        <v>1</v>
      </c>
      <c r="D4" s="85">
        <v>1</v>
      </c>
      <c r="E4" s="124" t="s">
        <v>15</v>
      </c>
      <c r="F4" s="73" t="s">
        <v>22</v>
      </c>
      <c r="G4" s="74" t="s">
        <v>29</v>
      </c>
      <c r="H4" s="74" t="s">
        <v>12</v>
      </c>
      <c r="I4" s="74" t="s">
        <v>14</v>
      </c>
      <c r="J4" s="75">
        <v>7.65</v>
      </c>
      <c r="K4" s="79">
        <f>2000</f>
        <v>2000</v>
      </c>
      <c r="L4" s="23">
        <f>K4-(SUM(N4:AE4))</f>
        <v>2000</v>
      </c>
      <c r="M4" s="24" t="str">
        <f t="shared" ref="M4:M57" si="0">IF(L4&lt;0,"ATENÇÃO","OK")</f>
        <v>OK</v>
      </c>
      <c r="N4" s="57"/>
      <c r="O4" s="57"/>
      <c r="P4" s="57"/>
      <c r="Q4" s="58"/>
      <c r="R4" s="59"/>
      <c r="S4" s="57"/>
      <c r="T4" s="57"/>
      <c r="U4" s="60"/>
      <c r="V4" s="61"/>
      <c r="W4" s="62"/>
      <c r="X4" s="50"/>
      <c r="Y4" s="34"/>
      <c r="Z4" s="32"/>
      <c r="AA4" s="32"/>
      <c r="AB4" s="32"/>
      <c r="AC4" s="32"/>
      <c r="AD4" s="32"/>
      <c r="AE4" s="32"/>
    </row>
    <row r="5" spans="1:31" ht="30.1" customHeight="1" x14ac:dyDescent="0.25">
      <c r="A5" s="134"/>
      <c r="B5" s="125"/>
      <c r="C5" s="140"/>
      <c r="D5" s="86">
        <v>2</v>
      </c>
      <c r="E5" s="125"/>
      <c r="F5" s="77" t="s">
        <v>22</v>
      </c>
      <c r="G5" s="78" t="s">
        <v>30</v>
      </c>
      <c r="H5" s="78" t="s">
        <v>18</v>
      </c>
      <c r="I5" s="78" t="s">
        <v>14</v>
      </c>
      <c r="J5" s="75">
        <v>400</v>
      </c>
      <c r="K5" s="79">
        <f>12</f>
        <v>12</v>
      </c>
      <c r="L5" s="23">
        <f t="shared" ref="L5" si="1">K5-(SUM(N5:AE5))</f>
        <v>12</v>
      </c>
      <c r="M5" s="24" t="str">
        <f t="shared" si="0"/>
        <v>OK</v>
      </c>
      <c r="N5" s="57"/>
      <c r="O5" s="57"/>
      <c r="P5" s="57"/>
      <c r="Q5" s="58"/>
      <c r="R5" s="59"/>
      <c r="S5" s="59"/>
      <c r="T5" s="57"/>
      <c r="U5" s="57"/>
      <c r="V5" s="57"/>
      <c r="W5" s="62"/>
      <c r="X5" s="50"/>
      <c r="Y5" s="34"/>
      <c r="Z5" s="32"/>
      <c r="AA5" s="32"/>
      <c r="AB5" s="32"/>
      <c r="AC5" s="32"/>
      <c r="AD5" s="32"/>
      <c r="AE5" s="32"/>
    </row>
    <row r="6" spans="1:31" ht="30.1" customHeight="1" x14ac:dyDescent="0.25">
      <c r="A6" s="134"/>
      <c r="B6" s="132" t="s">
        <v>27</v>
      </c>
      <c r="C6" s="141">
        <v>5</v>
      </c>
      <c r="D6" s="87">
        <v>9</v>
      </c>
      <c r="E6" s="132" t="s">
        <v>23</v>
      </c>
      <c r="F6" s="81" t="s">
        <v>22</v>
      </c>
      <c r="G6" s="82" t="s">
        <v>29</v>
      </c>
      <c r="H6" s="82" t="s">
        <v>12</v>
      </c>
      <c r="I6" s="82" t="s">
        <v>14</v>
      </c>
      <c r="J6" s="83">
        <v>4.1500000000000004</v>
      </c>
      <c r="K6" s="89">
        <f>0</f>
        <v>0</v>
      </c>
      <c r="L6" s="23">
        <f>K6-(SUM(N6:AE6))</f>
        <v>0</v>
      </c>
      <c r="M6" s="24" t="str">
        <f t="shared" si="0"/>
        <v>OK</v>
      </c>
      <c r="N6" s="63"/>
      <c r="O6" s="57"/>
      <c r="P6" s="59"/>
      <c r="Q6" s="58"/>
      <c r="R6" s="59"/>
      <c r="S6" s="59"/>
      <c r="T6" s="57"/>
      <c r="U6" s="60"/>
      <c r="V6" s="61"/>
      <c r="W6" s="62"/>
      <c r="X6" s="50"/>
      <c r="Y6" s="34"/>
      <c r="Z6" s="32"/>
      <c r="AA6" s="32"/>
      <c r="AB6" s="32"/>
      <c r="AC6" s="32"/>
      <c r="AD6" s="32"/>
      <c r="AE6" s="32"/>
    </row>
    <row r="7" spans="1:31" ht="30.1" customHeight="1" x14ac:dyDescent="0.25">
      <c r="A7" s="135"/>
      <c r="B7" s="132"/>
      <c r="C7" s="141"/>
      <c r="D7" s="87">
        <v>10</v>
      </c>
      <c r="E7" s="132"/>
      <c r="F7" s="81" t="s">
        <v>22</v>
      </c>
      <c r="G7" s="82" t="s">
        <v>30</v>
      </c>
      <c r="H7" s="82" t="s">
        <v>18</v>
      </c>
      <c r="I7" s="82" t="s">
        <v>14</v>
      </c>
      <c r="J7" s="83">
        <v>699.26</v>
      </c>
      <c r="K7" s="89">
        <f>0</f>
        <v>0</v>
      </c>
      <c r="L7" s="23">
        <f t="shared" ref="L7" si="2">K7-(SUM(N7:AE7))</f>
        <v>0</v>
      </c>
      <c r="M7" s="24" t="str">
        <f t="shared" si="0"/>
        <v>OK</v>
      </c>
      <c r="N7" s="63"/>
      <c r="O7" s="57"/>
      <c r="P7" s="59"/>
      <c r="Q7" s="58"/>
      <c r="R7" s="59"/>
      <c r="S7" s="59"/>
      <c r="T7" s="57"/>
      <c r="U7" s="57"/>
      <c r="V7" s="57"/>
      <c r="W7" s="62"/>
      <c r="X7" s="50"/>
      <c r="Y7" s="34"/>
      <c r="Z7" s="32"/>
      <c r="AA7" s="32"/>
      <c r="AB7" s="32"/>
      <c r="AC7" s="32"/>
      <c r="AD7" s="32"/>
      <c r="AE7" s="32"/>
    </row>
    <row r="8" spans="1:31" ht="30.1" customHeight="1" x14ac:dyDescent="0.25">
      <c r="A8" s="136" t="s">
        <v>25</v>
      </c>
      <c r="B8" s="114" t="s">
        <v>34</v>
      </c>
      <c r="C8" s="115">
        <v>6</v>
      </c>
      <c r="D8" s="84">
        <v>11</v>
      </c>
      <c r="E8" s="114" t="s">
        <v>15</v>
      </c>
      <c r="F8" s="69" t="s">
        <v>22</v>
      </c>
      <c r="G8" s="70" t="s">
        <v>29</v>
      </c>
      <c r="H8" s="70" t="s">
        <v>12</v>
      </c>
      <c r="I8" s="70" t="s">
        <v>14</v>
      </c>
      <c r="J8" s="68">
        <v>7.84</v>
      </c>
      <c r="K8" s="89">
        <f>0</f>
        <v>0</v>
      </c>
      <c r="L8" s="23">
        <f>K8-(SUM(N8:AE8))</f>
        <v>0</v>
      </c>
      <c r="M8" s="24" t="str">
        <f t="shared" si="0"/>
        <v>OK</v>
      </c>
      <c r="N8" s="57"/>
      <c r="O8" s="57"/>
      <c r="P8" s="59"/>
      <c r="Q8" s="57"/>
      <c r="R8" s="57"/>
      <c r="S8" s="59"/>
      <c r="T8" s="57"/>
      <c r="U8" s="64"/>
      <c r="V8" s="61"/>
      <c r="W8" s="62"/>
      <c r="X8" s="50"/>
      <c r="Y8" s="34"/>
      <c r="Z8" s="32"/>
      <c r="AA8" s="32"/>
      <c r="AB8" s="32"/>
      <c r="AC8" s="32"/>
      <c r="AD8" s="32"/>
      <c r="AE8" s="32"/>
    </row>
    <row r="9" spans="1:31" ht="30.1" customHeight="1" x14ac:dyDescent="0.25">
      <c r="A9" s="137"/>
      <c r="B9" s="114"/>
      <c r="C9" s="115"/>
      <c r="D9" s="84">
        <v>12</v>
      </c>
      <c r="E9" s="114"/>
      <c r="F9" s="69" t="s">
        <v>22</v>
      </c>
      <c r="G9" s="70" t="s">
        <v>30</v>
      </c>
      <c r="H9" s="70" t="s">
        <v>18</v>
      </c>
      <c r="I9" s="70" t="s">
        <v>14</v>
      </c>
      <c r="J9" s="68">
        <v>1700</v>
      </c>
      <c r="K9" s="89">
        <f>0</f>
        <v>0</v>
      </c>
      <c r="L9" s="23">
        <f t="shared" ref="L9" si="3">K9-(SUM(N9:AE9))</f>
        <v>0</v>
      </c>
      <c r="M9" s="24" t="str">
        <f t="shared" si="0"/>
        <v>OK</v>
      </c>
      <c r="N9" s="57"/>
      <c r="O9" s="57"/>
      <c r="P9" s="59"/>
      <c r="Q9" s="57"/>
      <c r="R9" s="58"/>
      <c r="S9" s="59"/>
      <c r="T9" s="57"/>
      <c r="U9" s="65"/>
      <c r="V9" s="57"/>
      <c r="W9" s="62"/>
      <c r="X9" s="50"/>
      <c r="Y9" s="34"/>
      <c r="Z9" s="32"/>
      <c r="AA9" s="32"/>
      <c r="AB9" s="32"/>
      <c r="AC9" s="32"/>
      <c r="AD9" s="32"/>
      <c r="AE9" s="32"/>
    </row>
    <row r="10" spans="1:31" ht="30.1" customHeight="1" x14ac:dyDescent="0.25">
      <c r="A10" s="137"/>
      <c r="B10" s="114" t="s">
        <v>27</v>
      </c>
      <c r="C10" s="115">
        <v>7</v>
      </c>
      <c r="D10" s="84">
        <v>13</v>
      </c>
      <c r="E10" s="114" t="s">
        <v>16</v>
      </c>
      <c r="F10" s="69" t="s">
        <v>22</v>
      </c>
      <c r="G10" s="70" t="s">
        <v>29</v>
      </c>
      <c r="H10" s="70" t="s">
        <v>12</v>
      </c>
      <c r="I10" s="70" t="s">
        <v>14</v>
      </c>
      <c r="J10" s="68">
        <v>11</v>
      </c>
      <c r="K10" s="89">
        <f>0</f>
        <v>0</v>
      </c>
      <c r="L10" s="23">
        <f>K10-(SUM(N10:AE10))</f>
        <v>0</v>
      </c>
      <c r="M10" s="24" t="str">
        <f t="shared" si="0"/>
        <v>OK</v>
      </c>
      <c r="N10" s="57"/>
      <c r="O10" s="66"/>
      <c r="P10" s="57"/>
      <c r="Q10" s="58"/>
      <c r="R10" s="58"/>
      <c r="S10" s="59"/>
      <c r="T10" s="57"/>
      <c r="U10" s="60"/>
      <c r="V10" s="61"/>
      <c r="W10" s="62"/>
      <c r="X10" s="50"/>
      <c r="Y10" s="34"/>
      <c r="Z10" s="32"/>
      <c r="AA10" s="32"/>
      <c r="AB10" s="32"/>
      <c r="AC10" s="32"/>
      <c r="AD10" s="32"/>
      <c r="AE10" s="32"/>
    </row>
    <row r="11" spans="1:31" ht="30.1" customHeight="1" x14ac:dyDescent="0.25">
      <c r="A11" s="137"/>
      <c r="B11" s="114"/>
      <c r="C11" s="115"/>
      <c r="D11" s="84">
        <v>14</v>
      </c>
      <c r="E11" s="114"/>
      <c r="F11" s="69" t="s">
        <v>22</v>
      </c>
      <c r="G11" s="70" t="s">
        <v>30</v>
      </c>
      <c r="H11" s="70" t="s">
        <v>18</v>
      </c>
      <c r="I11" s="70" t="s">
        <v>14</v>
      </c>
      <c r="J11" s="68">
        <v>1828.57</v>
      </c>
      <c r="K11" s="89">
        <f>0</f>
        <v>0</v>
      </c>
      <c r="L11" s="23">
        <f t="shared" ref="L11" si="4">K11-(SUM(N11:AE11))</f>
        <v>0</v>
      </c>
      <c r="M11" s="24" t="str">
        <f t="shared" si="0"/>
        <v>OK</v>
      </c>
      <c r="N11" s="57"/>
      <c r="O11" s="66"/>
      <c r="P11" s="57"/>
      <c r="Q11" s="58"/>
      <c r="R11" s="58"/>
      <c r="S11" s="59"/>
      <c r="T11" s="57"/>
      <c r="U11" s="57"/>
      <c r="V11" s="57"/>
      <c r="W11" s="62"/>
      <c r="X11" s="50"/>
      <c r="Y11" s="34"/>
      <c r="Z11" s="32"/>
      <c r="AA11" s="32"/>
      <c r="AB11" s="32"/>
      <c r="AC11" s="32"/>
      <c r="AD11" s="32"/>
      <c r="AE11" s="32"/>
    </row>
    <row r="12" spans="1:31" ht="30.1" customHeight="1" x14ac:dyDescent="0.25">
      <c r="A12" s="137"/>
      <c r="B12" s="114" t="s">
        <v>27</v>
      </c>
      <c r="C12" s="115">
        <v>8</v>
      </c>
      <c r="D12" s="84">
        <v>15</v>
      </c>
      <c r="E12" s="114" t="s">
        <v>17</v>
      </c>
      <c r="F12" s="69" t="s">
        <v>22</v>
      </c>
      <c r="G12" s="70" t="s">
        <v>29</v>
      </c>
      <c r="H12" s="70" t="s">
        <v>12</v>
      </c>
      <c r="I12" s="70" t="s">
        <v>14</v>
      </c>
      <c r="J12" s="68">
        <v>18.399999999999999</v>
      </c>
      <c r="K12" s="89">
        <f>0</f>
        <v>0</v>
      </c>
      <c r="L12" s="23">
        <f>K12-(SUM(N12:AE12))</f>
        <v>0</v>
      </c>
      <c r="M12" s="24" t="str">
        <f t="shared" si="0"/>
        <v>OK</v>
      </c>
      <c r="N12" s="57"/>
      <c r="O12" s="66"/>
      <c r="P12" s="59"/>
      <c r="Q12" s="57"/>
      <c r="R12" s="58"/>
      <c r="S12" s="59"/>
      <c r="T12" s="57"/>
      <c r="U12" s="65"/>
      <c r="V12" s="61"/>
      <c r="W12" s="62"/>
      <c r="X12" s="50"/>
      <c r="Y12" s="34"/>
      <c r="Z12" s="32"/>
      <c r="AA12" s="32"/>
      <c r="AB12" s="32"/>
      <c r="AC12" s="32"/>
      <c r="AD12" s="32"/>
      <c r="AE12" s="32"/>
    </row>
    <row r="13" spans="1:31" ht="30.1" customHeight="1" x14ac:dyDescent="0.25">
      <c r="A13" s="137"/>
      <c r="B13" s="114"/>
      <c r="C13" s="115"/>
      <c r="D13" s="84">
        <v>16</v>
      </c>
      <c r="E13" s="114"/>
      <c r="F13" s="69" t="s">
        <v>22</v>
      </c>
      <c r="G13" s="70" t="s">
        <v>30</v>
      </c>
      <c r="H13" s="70" t="s">
        <v>18</v>
      </c>
      <c r="I13" s="70" t="s">
        <v>14</v>
      </c>
      <c r="J13" s="68">
        <v>2900</v>
      </c>
      <c r="K13" s="89">
        <f>0</f>
        <v>0</v>
      </c>
      <c r="L13" s="23">
        <f t="shared" ref="L13:L56" si="5">K13-(SUM(N13:AE13))</f>
        <v>0</v>
      </c>
      <c r="M13" s="24" t="str">
        <f t="shared" si="0"/>
        <v>OK</v>
      </c>
      <c r="N13" s="57"/>
      <c r="O13" s="66"/>
      <c r="P13" s="59"/>
      <c r="Q13" s="59"/>
      <c r="R13" s="59"/>
      <c r="S13" s="59"/>
      <c r="T13" s="57"/>
      <c r="U13" s="65"/>
      <c r="V13" s="57"/>
      <c r="W13" s="62"/>
      <c r="X13" s="50"/>
      <c r="Y13" s="34"/>
      <c r="Z13" s="32"/>
      <c r="AA13" s="32"/>
      <c r="AB13" s="32"/>
      <c r="AC13" s="32"/>
      <c r="AD13" s="32"/>
      <c r="AE13" s="32"/>
    </row>
    <row r="14" spans="1:31" s="7" customFormat="1" ht="30.1" customHeight="1" x14ac:dyDescent="0.25">
      <c r="A14" s="137"/>
      <c r="B14" s="114" t="s">
        <v>34</v>
      </c>
      <c r="C14" s="115">
        <v>9</v>
      </c>
      <c r="D14" s="84">
        <v>17</v>
      </c>
      <c r="E14" s="114" t="s">
        <v>13</v>
      </c>
      <c r="F14" s="69" t="s">
        <v>22</v>
      </c>
      <c r="G14" s="70" t="s">
        <v>29</v>
      </c>
      <c r="H14" s="70" t="s">
        <v>12</v>
      </c>
      <c r="I14" s="70" t="s">
        <v>14</v>
      </c>
      <c r="J14" s="68">
        <v>16.21</v>
      </c>
      <c r="K14" s="89">
        <f>0</f>
        <v>0</v>
      </c>
      <c r="L14" s="23">
        <f t="shared" ref="L14:L41" si="6">K14-(SUM(N14:AE14))</f>
        <v>0</v>
      </c>
      <c r="M14" s="24" t="str">
        <f t="shared" si="0"/>
        <v>OK</v>
      </c>
      <c r="N14" s="57"/>
      <c r="O14" s="57"/>
      <c r="P14" s="57"/>
      <c r="Q14" s="59"/>
      <c r="R14" s="57"/>
      <c r="S14" s="59"/>
      <c r="T14" s="59"/>
      <c r="U14" s="67"/>
      <c r="V14" s="57"/>
      <c r="W14" s="62"/>
      <c r="X14" s="50"/>
      <c r="Y14" s="34"/>
      <c r="Z14" s="32"/>
      <c r="AA14" s="32"/>
      <c r="AB14" s="32"/>
      <c r="AC14" s="32"/>
      <c r="AD14" s="32"/>
      <c r="AE14" s="32"/>
    </row>
    <row r="15" spans="1:31" s="7" customFormat="1" ht="30.1" customHeight="1" x14ac:dyDescent="0.25">
      <c r="A15" s="138"/>
      <c r="B15" s="114"/>
      <c r="C15" s="115"/>
      <c r="D15" s="84">
        <v>18</v>
      </c>
      <c r="E15" s="114"/>
      <c r="F15" s="69" t="s">
        <v>22</v>
      </c>
      <c r="G15" s="70" t="s">
        <v>30</v>
      </c>
      <c r="H15" s="70" t="s">
        <v>18</v>
      </c>
      <c r="I15" s="70" t="s">
        <v>14</v>
      </c>
      <c r="J15" s="68">
        <v>2650</v>
      </c>
      <c r="K15" s="89">
        <f>0</f>
        <v>0</v>
      </c>
      <c r="L15" s="23">
        <f t="shared" si="6"/>
        <v>0</v>
      </c>
      <c r="M15" s="24" t="str">
        <f t="shared" si="0"/>
        <v>OK</v>
      </c>
      <c r="N15" s="57"/>
      <c r="O15" s="57"/>
      <c r="P15" s="57"/>
      <c r="Q15" s="59"/>
      <c r="R15" s="57"/>
      <c r="S15" s="59"/>
      <c r="T15" s="59"/>
      <c r="U15" s="67"/>
      <c r="V15" s="57"/>
      <c r="W15" s="62"/>
      <c r="X15" s="50"/>
      <c r="Y15" s="34"/>
      <c r="Z15" s="32"/>
      <c r="AA15" s="32"/>
      <c r="AB15" s="32"/>
      <c r="AC15" s="32"/>
      <c r="AD15" s="32"/>
      <c r="AE15" s="32"/>
    </row>
    <row r="16" spans="1:31" s="7" customFormat="1" ht="30.1" customHeight="1" x14ac:dyDescent="0.25">
      <c r="A16" s="117" t="s">
        <v>33</v>
      </c>
      <c r="B16" s="114" t="s">
        <v>45</v>
      </c>
      <c r="C16" s="115">
        <v>10</v>
      </c>
      <c r="D16" s="84">
        <v>19</v>
      </c>
      <c r="E16" s="114" t="s">
        <v>15</v>
      </c>
      <c r="F16" s="69" t="s">
        <v>22</v>
      </c>
      <c r="G16" s="70" t="s">
        <v>29</v>
      </c>
      <c r="H16" s="70" t="s">
        <v>12</v>
      </c>
      <c r="I16" s="70" t="s">
        <v>14</v>
      </c>
      <c r="J16" s="68">
        <v>7.9</v>
      </c>
      <c r="K16" s="89">
        <f>0</f>
        <v>0</v>
      </c>
      <c r="L16" s="23">
        <f t="shared" si="6"/>
        <v>0</v>
      </c>
      <c r="M16" s="24" t="str">
        <f t="shared" si="0"/>
        <v>OK</v>
      </c>
      <c r="N16" s="57"/>
      <c r="O16" s="57"/>
      <c r="P16" s="59"/>
      <c r="Q16" s="59"/>
      <c r="R16" s="59"/>
      <c r="S16" s="59"/>
      <c r="T16" s="59"/>
      <c r="U16" s="67"/>
      <c r="V16" s="57"/>
      <c r="W16" s="62"/>
      <c r="X16" s="51"/>
      <c r="Y16" s="34"/>
      <c r="Z16" s="32"/>
      <c r="AA16" s="32"/>
      <c r="AB16" s="32"/>
      <c r="AC16" s="32"/>
      <c r="AD16" s="32"/>
      <c r="AE16" s="32"/>
    </row>
    <row r="17" spans="1:31" s="7" customFormat="1" ht="30.1" customHeight="1" x14ac:dyDescent="0.25">
      <c r="A17" s="118"/>
      <c r="B17" s="114"/>
      <c r="C17" s="115"/>
      <c r="D17" s="84">
        <v>20</v>
      </c>
      <c r="E17" s="114"/>
      <c r="F17" s="69" t="s">
        <v>22</v>
      </c>
      <c r="G17" s="70" t="s">
        <v>30</v>
      </c>
      <c r="H17" s="70" t="s">
        <v>18</v>
      </c>
      <c r="I17" s="70" t="s">
        <v>14</v>
      </c>
      <c r="J17" s="68">
        <v>1632.32</v>
      </c>
      <c r="K17" s="89">
        <f>0</f>
        <v>0</v>
      </c>
      <c r="L17" s="23">
        <f t="shared" si="6"/>
        <v>0</v>
      </c>
      <c r="M17" s="24" t="str">
        <f t="shared" si="0"/>
        <v>OK</v>
      </c>
      <c r="N17" s="57"/>
      <c r="O17" s="57"/>
      <c r="P17" s="59"/>
      <c r="Q17" s="59"/>
      <c r="R17" s="59"/>
      <c r="S17" s="59"/>
      <c r="T17" s="59"/>
      <c r="U17" s="67"/>
      <c r="V17" s="57"/>
      <c r="W17" s="62"/>
      <c r="X17" s="51"/>
      <c r="Y17" s="34"/>
      <c r="Z17" s="32"/>
      <c r="AA17" s="32"/>
      <c r="AB17" s="32"/>
      <c r="AC17" s="32"/>
      <c r="AD17" s="32"/>
      <c r="AE17" s="32"/>
    </row>
    <row r="18" spans="1:31" s="7" customFormat="1" ht="30.1" customHeight="1" x14ac:dyDescent="0.25">
      <c r="A18" s="118"/>
      <c r="B18" s="114" t="s">
        <v>45</v>
      </c>
      <c r="C18" s="115">
        <v>11</v>
      </c>
      <c r="D18" s="84">
        <v>21</v>
      </c>
      <c r="E18" s="114" t="s">
        <v>16</v>
      </c>
      <c r="F18" s="69" t="s">
        <v>22</v>
      </c>
      <c r="G18" s="70" t="s">
        <v>29</v>
      </c>
      <c r="H18" s="70" t="s">
        <v>12</v>
      </c>
      <c r="I18" s="70" t="s">
        <v>14</v>
      </c>
      <c r="J18" s="68">
        <v>8</v>
      </c>
      <c r="K18" s="89">
        <f>0</f>
        <v>0</v>
      </c>
      <c r="L18" s="23">
        <f t="shared" si="6"/>
        <v>0</v>
      </c>
      <c r="M18" s="24" t="str">
        <f t="shared" si="0"/>
        <v>OK</v>
      </c>
      <c r="N18" s="51"/>
      <c r="O18" s="51"/>
      <c r="P18" s="50"/>
      <c r="Q18" s="51"/>
      <c r="R18" s="50"/>
      <c r="S18" s="51"/>
      <c r="T18" s="50"/>
      <c r="U18" s="48"/>
      <c r="V18" s="51"/>
      <c r="W18" s="34"/>
      <c r="X18" s="50"/>
      <c r="Y18" s="34"/>
      <c r="Z18" s="32"/>
      <c r="AA18" s="32"/>
      <c r="AB18" s="32"/>
      <c r="AC18" s="32"/>
      <c r="AD18" s="32"/>
      <c r="AE18" s="32"/>
    </row>
    <row r="19" spans="1:31" s="7" customFormat="1" ht="30.1" customHeight="1" x14ac:dyDescent="0.25">
      <c r="A19" s="118"/>
      <c r="B19" s="114"/>
      <c r="C19" s="115"/>
      <c r="D19" s="84">
        <v>22</v>
      </c>
      <c r="E19" s="114"/>
      <c r="F19" s="69" t="s">
        <v>22</v>
      </c>
      <c r="G19" s="70" t="s">
        <v>30</v>
      </c>
      <c r="H19" s="70" t="s">
        <v>18</v>
      </c>
      <c r="I19" s="70" t="s">
        <v>14</v>
      </c>
      <c r="J19" s="68">
        <v>992.32</v>
      </c>
      <c r="K19" s="89">
        <f>0</f>
        <v>0</v>
      </c>
      <c r="L19" s="23">
        <f t="shared" si="6"/>
        <v>0</v>
      </c>
      <c r="M19" s="24" t="str">
        <f t="shared" si="0"/>
        <v>OK</v>
      </c>
      <c r="N19" s="51"/>
      <c r="O19" s="51"/>
      <c r="P19" s="50"/>
      <c r="Q19" s="51"/>
      <c r="R19" s="50"/>
      <c r="S19" s="51"/>
      <c r="T19" s="50"/>
      <c r="U19" s="48"/>
      <c r="V19" s="51"/>
      <c r="W19" s="34"/>
      <c r="X19" s="50"/>
      <c r="Y19" s="34"/>
      <c r="Z19" s="32"/>
      <c r="AA19" s="32"/>
      <c r="AB19" s="32"/>
      <c r="AC19" s="32"/>
      <c r="AD19" s="32"/>
      <c r="AE19" s="32"/>
    </row>
    <row r="20" spans="1:31" ht="30.1" customHeight="1" x14ac:dyDescent="0.25">
      <c r="A20" s="118"/>
      <c r="B20" s="114" t="s">
        <v>46</v>
      </c>
      <c r="C20" s="115">
        <v>12</v>
      </c>
      <c r="D20" s="84">
        <v>23</v>
      </c>
      <c r="E20" s="114" t="s">
        <v>17</v>
      </c>
      <c r="F20" s="69" t="s">
        <v>22</v>
      </c>
      <c r="G20" s="70" t="s">
        <v>29</v>
      </c>
      <c r="H20" s="70" t="s">
        <v>12</v>
      </c>
      <c r="I20" s="70" t="s">
        <v>14</v>
      </c>
      <c r="J20" s="68">
        <v>15.72</v>
      </c>
      <c r="K20" s="89">
        <f>0</f>
        <v>0</v>
      </c>
      <c r="L20" s="23">
        <f t="shared" ref="L20:L21" si="7">K20-(SUM(N20:AE20))</f>
        <v>0</v>
      </c>
      <c r="M20" s="24" t="str">
        <f t="shared" si="0"/>
        <v>OK</v>
      </c>
      <c r="N20" s="46"/>
      <c r="O20" s="46"/>
      <c r="P20" s="52"/>
      <c r="Q20" s="52"/>
      <c r="R20" s="52"/>
      <c r="S20" s="52"/>
      <c r="T20" s="52"/>
      <c r="U20" s="52"/>
      <c r="V20" s="52"/>
      <c r="W20" s="52"/>
      <c r="X20" s="49"/>
      <c r="Y20" s="49"/>
      <c r="Z20" s="49"/>
      <c r="AA20" s="49"/>
      <c r="AB20" s="49"/>
      <c r="AC20" s="49"/>
      <c r="AD20" s="49"/>
      <c r="AE20" s="49"/>
    </row>
    <row r="21" spans="1:31" ht="30.1" customHeight="1" x14ac:dyDescent="0.25">
      <c r="A21" s="118"/>
      <c r="B21" s="114"/>
      <c r="C21" s="115"/>
      <c r="D21" s="84">
        <v>24</v>
      </c>
      <c r="E21" s="114"/>
      <c r="F21" s="69" t="s">
        <v>22</v>
      </c>
      <c r="G21" s="70" t="s">
        <v>30</v>
      </c>
      <c r="H21" s="70" t="s">
        <v>18</v>
      </c>
      <c r="I21" s="70" t="s">
        <v>14</v>
      </c>
      <c r="J21" s="68">
        <v>2252.44</v>
      </c>
      <c r="K21" s="89">
        <f>0</f>
        <v>0</v>
      </c>
      <c r="L21" s="23">
        <f t="shared" si="7"/>
        <v>0</v>
      </c>
      <c r="M21" s="24" t="str">
        <f t="shared" si="0"/>
        <v>OK</v>
      </c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49"/>
      <c r="Y21" s="49"/>
      <c r="Z21" s="49"/>
      <c r="AA21" s="49"/>
      <c r="AB21" s="49"/>
      <c r="AC21" s="49"/>
      <c r="AD21" s="49"/>
      <c r="AE21" s="49"/>
    </row>
    <row r="22" spans="1:31" ht="30.1" customHeight="1" x14ac:dyDescent="0.25">
      <c r="A22" s="118"/>
      <c r="B22" s="114" t="s">
        <v>34</v>
      </c>
      <c r="C22" s="115">
        <v>13</v>
      </c>
      <c r="D22" s="84">
        <v>25</v>
      </c>
      <c r="E22" s="114" t="s">
        <v>13</v>
      </c>
      <c r="F22" s="69" t="s">
        <v>22</v>
      </c>
      <c r="G22" s="70" t="s">
        <v>29</v>
      </c>
      <c r="H22" s="70" t="s">
        <v>12</v>
      </c>
      <c r="I22" s="70" t="s">
        <v>14</v>
      </c>
      <c r="J22" s="68">
        <v>15.44</v>
      </c>
      <c r="K22" s="89">
        <f>0</f>
        <v>0</v>
      </c>
      <c r="L22" s="23">
        <f t="shared" si="6"/>
        <v>0</v>
      </c>
      <c r="M22" s="24" t="str">
        <f t="shared" si="0"/>
        <v>OK</v>
      </c>
      <c r="N22" s="46"/>
      <c r="O22" s="46"/>
      <c r="P22" s="52"/>
      <c r="Q22" s="52"/>
      <c r="R22" s="52"/>
      <c r="S22" s="52"/>
      <c r="T22" s="52"/>
      <c r="U22" s="52"/>
      <c r="V22" s="52"/>
      <c r="W22" s="52"/>
      <c r="X22" s="49"/>
      <c r="Y22" s="49"/>
      <c r="Z22" s="49"/>
      <c r="AA22" s="49"/>
      <c r="AB22" s="49"/>
      <c r="AC22" s="49"/>
      <c r="AD22" s="49"/>
      <c r="AE22" s="49"/>
    </row>
    <row r="23" spans="1:31" ht="30.1" customHeight="1" x14ac:dyDescent="0.25">
      <c r="A23" s="119"/>
      <c r="B23" s="114"/>
      <c r="C23" s="115"/>
      <c r="D23" s="84">
        <v>26</v>
      </c>
      <c r="E23" s="114"/>
      <c r="F23" s="69" t="s">
        <v>22</v>
      </c>
      <c r="G23" s="70" t="s">
        <v>30</v>
      </c>
      <c r="H23" s="70" t="s">
        <v>18</v>
      </c>
      <c r="I23" s="70" t="s">
        <v>14</v>
      </c>
      <c r="J23" s="68">
        <v>2650</v>
      </c>
      <c r="K23" s="89">
        <f>0</f>
        <v>0</v>
      </c>
      <c r="L23" s="23">
        <f t="shared" si="6"/>
        <v>0</v>
      </c>
      <c r="M23" s="24" t="str">
        <f t="shared" si="0"/>
        <v>OK</v>
      </c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49"/>
      <c r="Y23" s="49"/>
      <c r="Z23" s="49"/>
      <c r="AA23" s="49"/>
      <c r="AB23" s="49"/>
      <c r="AC23" s="49"/>
      <c r="AD23" s="49"/>
      <c r="AE23" s="49"/>
    </row>
    <row r="24" spans="1:31" s="7" customFormat="1" ht="30.1" customHeight="1" x14ac:dyDescent="0.25">
      <c r="A24" s="117" t="s">
        <v>26</v>
      </c>
      <c r="B24" s="114" t="s">
        <v>47</v>
      </c>
      <c r="C24" s="115">
        <v>14</v>
      </c>
      <c r="D24" s="84">
        <v>27</v>
      </c>
      <c r="E24" s="114" t="s">
        <v>15</v>
      </c>
      <c r="F24" s="69" t="s">
        <v>22</v>
      </c>
      <c r="G24" s="70" t="s">
        <v>29</v>
      </c>
      <c r="H24" s="70" t="s">
        <v>12</v>
      </c>
      <c r="I24" s="70" t="s">
        <v>14</v>
      </c>
      <c r="J24" s="68">
        <v>3.75</v>
      </c>
      <c r="K24" s="89">
        <f>0</f>
        <v>0</v>
      </c>
      <c r="L24" s="23">
        <f t="shared" si="6"/>
        <v>0</v>
      </c>
      <c r="M24" s="24" t="str">
        <f t="shared" si="0"/>
        <v>OK</v>
      </c>
      <c r="N24" s="51"/>
      <c r="O24" s="51"/>
      <c r="P24" s="51"/>
      <c r="Q24" s="50"/>
      <c r="R24" s="51"/>
      <c r="S24" s="50"/>
      <c r="T24" s="50"/>
      <c r="U24" s="48"/>
      <c r="V24" s="51"/>
      <c r="W24" s="34"/>
      <c r="X24" s="50"/>
      <c r="Y24" s="34"/>
      <c r="Z24" s="32"/>
      <c r="AA24" s="32"/>
      <c r="AB24" s="32"/>
      <c r="AC24" s="32"/>
      <c r="AD24" s="32"/>
      <c r="AE24" s="32"/>
    </row>
    <row r="25" spans="1:31" s="7" customFormat="1" ht="30.1" customHeight="1" x14ac:dyDescent="0.25">
      <c r="A25" s="118"/>
      <c r="B25" s="114"/>
      <c r="C25" s="115"/>
      <c r="D25" s="84">
        <v>28</v>
      </c>
      <c r="E25" s="114"/>
      <c r="F25" s="69" t="s">
        <v>22</v>
      </c>
      <c r="G25" s="70" t="s">
        <v>30</v>
      </c>
      <c r="H25" s="70" t="s">
        <v>18</v>
      </c>
      <c r="I25" s="70" t="s">
        <v>14</v>
      </c>
      <c r="J25" s="68">
        <v>115</v>
      </c>
      <c r="K25" s="89">
        <f>0</f>
        <v>0</v>
      </c>
      <c r="L25" s="23">
        <f t="shared" si="6"/>
        <v>0</v>
      </c>
      <c r="M25" s="24" t="str">
        <f t="shared" si="0"/>
        <v>OK</v>
      </c>
      <c r="N25" s="51"/>
      <c r="O25" s="51"/>
      <c r="P25" s="51"/>
      <c r="Q25" s="50"/>
      <c r="R25" s="51"/>
      <c r="S25" s="50"/>
      <c r="T25" s="50"/>
      <c r="U25" s="48"/>
      <c r="V25" s="51"/>
      <c r="W25" s="34"/>
      <c r="X25" s="50"/>
      <c r="Y25" s="34"/>
      <c r="Z25" s="32"/>
      <c r="AA25" s="32"/>
      <c r="AB25" s="32"/>
      <c r="AC25" s="32"/>
      <c r="AD25" s="32"/>
      <c r="AE25" s="32"/>
    </row>
    <row r="26" spans="1:31" s="7" customFormat="1" ht="30.1" customHeight="1" x14ac:dyDescent="0.25">
      <c r="A26" s="118"/>
      <c r="B26" s="114" t="s">
        <v>28</v>
      </c>
      <c r="C26" s="115">
        <v>15</v>
      </c>
      <c r="D26" s="84">
        <v>29</v>
      </c>
      <c r="E26" s="114" t="s">
        <v>16</v>
      </c>
      <c r="F26" s="69" t="s">
        <v>22</v>
      </c>
      <c r="G26" s="70" t="s">
        <v>29</v>
      </c>
      <c r="H26" s="70" t="s">
        <v>12</v>
      </c>
      <c r="I26" s="70" t="s">
        <v>14</v>
      </c>
      <c r="J26" s="68">
        <v>5.9</v>
      </c>
      <c r="K26" s="89">
        <f>0</f>
        <v>0</v>
      </c>
      <c r="L26" s="23">
        <f t="shared" si="6"/>
        <v>0</v>
      </c>
      <c r="M26" s="24" t="str">
        <f t="shared" si="0"/>
        <v>OK</v>
      </c>
      <c r="N26" s="51"/>
      <c r="O26" s="51"/>
      <c r="P26" s="50"/>
      <c r="Q26" s="50"/>
      <c r="R26" s="50"/>
      <c r="S26" s="50"/>
      <c r="T26" s="50"/>
      <c r="U26" s="48"/>
      <c r="V26" s="51"/>
      <c r="W26" s="34"/>
      <c r="X26" s="51"/>
      <c r="Y26" s="34"/>
      <c r="Z26" s="32"/>
      <c r="AA26" s="32"/>
      <c r="AB26" s="32"/>
      <c r="AC26" s="32"/>
      <c r="AD26" s="32"/>
      <c r="AE26" s="32"/>
    </row>
    <row r="27" spans="1:31" s="7" customFormat="1" ht="30.1" customHeight="1" x14ac:dyDescent="0.25">
      <c r="A27" s="118"/>
      <c r="B27" s="114"/>
      <c r="C27" s="115"/>
      <c r="D27" s="84">
        <v>30</v>
      </c>
      <c r="E27" s="114"/>
      <c r="F27" s="69" t="s">
        <v>22</v>
      </c>
      <c r="G27" s="70" t="s">
        <v>30</v>
      </c>
      <c r="H27" s="70" t="s">
        <v>18</v>
      </c>
      <c r="I27" s="70" t="s">
        <v>14</v>
      </c>
      <c r="J27" s="68">
        <v>600</v>
      </c>
      <c r="K27" s="89">
        <f>0</f>
        <v>0</v>
      </c>
      <c r="L27" s="23">
        <f t="shared" si="6"/>
        <v>0</v>
      </c>
      <c r="M27" s="24" t="str">
        <f t="shared" si="0"/>
        <v>OK</v>
      </c>
      <c r="N27" s="51"/>
      <c r="O27" s="51"/>
      <c r="P27" s="50"/>
      <c r="Q27" s="50"/>
      <c r="R27" s="50"/>
      <c r="S27" s="50"/>
      <c r="T27" s="50"/>
      <c r="U27" s="48"/>
      <c r="V27" s="51"/>
      <c r="W27" s="34"/>
      <c r="X27" s="51"/>
      <c r="Y27" s="34"/>
      <c r="Z27" s="32"/>
      <c r="AA27" s="32"/>
      <c r="AB27" s="32"/>
      <c r="AC27" s="32"/>
      <c r="AD27" s="32"/>
      <c r="AE27" s="32"/>
    </row>
    <row r="28" spans="1:31" s="7" customFormat="1" ht="30.1" customHeight="1" x14ac:dyDescent="0.25">
      <c r="A28" s="118"/>
      <c r="B28" s="114" t="s">
        <v>28</v>
      </c>
      <c r="C28" s="115">
        <v>16</v>
      </c>
      <c r="D28" s="84">
        <v>31</v>
      </c>
      <c r="E28" s="114" t="s">
        <v>17</v>
      </c>
      <c r="F28" s="69" t="s">
        <v>22</v>
      </c>
      <c r="G28" s="70" t="s">
        <v>29</v>
      </c>
      <c r="H28" s="70" t="s">
        <v>12</v>
      </c>
      <c r="I28" s="70" t="s">
        <v>14</v>
      </c>
      <c r="J28" s="68">
        <v>11.44</v>
      </c>
      <c r="K28" s="89">
        <f>0</f>
        <v>0</v>
      </c>
      <c r="L28" s="23">
        <f t="shared" si="6"/>
        <v>0</v>
      </c>
      <c r="M28" s="24" t="str">
        <f t="shared" si="0"/>
        <v>OK</v>
      </c>
      <c r="N28" s="51"/>
      <c r="O28" s="51"/>
      <c r="P28" s="50"/>
      <c r="Q28" s="51"/>
      <c r="R28" s="50"/>
      <c r="S28" s="51"/>
      <c r="T28" s="50"/>
      <c r="U28" s="48"/>
      <c r="V28" s="51"/>
      <c r="W28" s="34"/>
      <c r="X28" s="50"/>
      <c r="Y28" s="34"/>
      <c r="Z28" s="32"/>
      <c r="AA28" s="32"/>
      <c r="AB28" s="32"/>
      <c r="AC28" s="32"/>
      <c r="AD28" s="32"/>
      <c r="AE28" s="32"/>
    </row>
    <row r="29" spans="1:31" s="7" customFormat="1" ht="30.1" customHeight="1" x14ac:dyDescent="0.25">
      <c r="A29" s="118"/>
      <c r="B29" s="114"/>
      <c r="C29" s="115"/>
      <c r="D29" s="84">
        <v>32</v>
      </c>
      <c r="E29" s="114"/>
      <c r="F29" s="69" t="s">
        <v>22</v>
      </c>
      <c r="G29" s="70" t="s">
        <v>30</v>
      </c>
      <c r="H29" s="70" t="s">
        <v>18</v>
      </c>
      <c r="I29" s="70" t="s">
        <v>14</v>
      </c>
      <c r="J29" s="68">
        <v>800</v>
      </c>
      <c r="K29" s="89">
        <f>0</f>
        <v>0</v>
      </c>
      <c r="L29" s="23">
        <f t="shared" si="6"/>
        <v>0</v>
      </c>
      <c r="M29" s="24" t="str">
        <f t="shared" si="0"/>
        <v>OK</v>
      </c>
      <c r="N29" s="51"/>
      <c r="O29" s="51"/>
      <c r="P29" s="50"/>
      <c r="Q29" s="51"/>
      <c r="R29" s="50"/>
      <c r="S29" s="51"/>
      <c r="T29" s="50"/>
      <c r="U29" s="48"/>
      <c r="V29" s="51"/>
      <c r="W29" s="34"/>
      <c r="X29" s="50"/>
      <c r="Y29" s="34"/>
      <c r="Z29" s="32"/>
      <c r="AA29" s="32"/>
      <c r="AB29" s="32"/>
      <c r="AC29" s="32"/>
      <c r="AD29" s="32"/>
      <c r="AE29" s="32"/>
    </row>
    <row r="30" spans="1:31" ht="30.1" customHeight="1" x14ac:dyDescent="0.25">
      <c r="A30" s="118"/>
      <c r="B30" s="114" t="s">
        <v>48</v>
      </c>
      <c r="C30" s="115">
        <v>17</v>
      </c>
      <c r="D30" s="84">
        <v>33</v>
      </c>
      <c r="E30" s="114" t="s">
        <v>13</v>
      </c>
      <c r="F30" s="69" t="s">
        <v>22</v>
      </c>
      <c r="G30" s="70" t="s">
        <v>29</v>
      </c>
      <c r="H30" s="70" t="s">
        <v>12</v>
      </c>
      <c r="I30" s="70" t="s">
        <v>14</v>
      </c>
      <c r="J30" s="68">
        <v>10.25</v>
      </c>
      <c r="K30" s="89">
        <f>0</f>
        <v>0</v>
      </c>
      <c r="L30" s="23">
        <f t="shared" si="6"/>
        <v>0</v>
      </c>
      <c r="M30" s="24" t="str">
        <f t="shared" si="0"/>
        <v>OK</v>
      </c>
      <c r="N30" s="46"/>
      <c r="O30" s="46"/>
      <c r="P30" s="52"/>
      <c r="Q30" s="52"/>
      <c r="R30" s="52"/>
      <c r="S30" s="52"/>
      <c r="T30" s="52"/>
      <c r="U30" s="52"/>
      <c r="V30" s="52"/>
      <c r="W30" s="52"/>
      <c r="X30" s="49"/>
      <c r="Y30" s="49"/>
      <c r="Z30" s="49"/>
      <c r="AA30" s="49"/>
      <c r="AB30" s="49"/>
      <c r="AC30" s="49"/>
      <c r="AD30" s="49"/>
      <c r="AE30" s="49"/>
    </row>
    <row r="31" spans="1:31" ht="30.1" customHeight="1" x14ac:dyDescent="0.25">
      <c r="A31" s="119"/>
      <c r="B31" s="114"/>
      <c r="C31" s="115"/>
      <c r="D31" s="84">
        <v>34</v>
      </c>
      <c r="E31" s="114"/>
      <c r="F31" s="69" t="s">
        <v>22</v>
      </c>
      <c r="G31" s="70" t="s">
        <v>30</v>
      </c>
      <c r="H31" s="70" t="s">
        <v>18</v>
      </c>
      <c r="I31" s="70" t="s">
        <v>14</v>
      </c>
      <c r="J31" s="68">
        <v>750</v>
      </c>
      <c r="K31" s="89">
        <f>0</f>
        <v>0</v>
      </c>
      <c r="L31" s="23">
        <f t="shared" si="6"/>
        <v>0</v>
      </c>
      <c r="M31" s="24" t="str">
        <f t="shared" si="0"/>
        <v>OK</v>
      </c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49"/>
      <c r="Y31" s="49"/>
      <c r="Z31" s="49"/>
      <c r="AA31" s="49"/>
      <c r="AB31" s="49"/>
      <c r="AC31" s="49"/>
      <c r="AD31" s="49"/>
      <c r="AE31" s="49"/>
    </row>
    <row r="32" spans="1:31" ht="30.1" customHeight="1" x14ac:dyDescent="0.25">
      <c r="A32" s="117" t="s">
        <v>35</v>
      </c>
      <c r="B32" s="114" t="s">
        <v>49</v>
      </c>
      <c r="C32" s="115">
        <v>18</v>
      </c>
      <c r="D32" s="84">
        <v>35</v>
      </c>
      <c r="E32" s="114" t="s">
        <v>15</v>
      </c>
      <c r="F32" s="69" t="s">
        <v>22</v>
      </c>
      <c r="G32" s="70" t="s">
        <v>29</v>
      </c>
      <c r="H32" s="70" t="s">
        <v>12</v>
      </c>
      <c r="I32" s="70" t="s">
        <v>14</v>
      </c>
      <c r="J32" s="68">
        <v>9.19</v>
      </c>
      <c r="K32" s="89">
        <f>0</f>
        <v>0</v>
      </c>
      <c r="L32" s="23">
        <f t="shared" si="6"/>
        <v>0</v>
      </c>
      <c r="M32" s="24" t="str">
        <f t="shared" si="0"/>
        <v>OK</v>
      </c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49"/>
      <c r="Y32" s="49"/>
      <c r="Z32" s="49"/>
      <c r="AA32" s="49"/>
      <c r="AB32" s="49"/>
      <c r="AC32" s="49"/>
      <c r="AD32" s="49"/>
      <c r="AE32" s="49"/>
    </row>
    <row r="33" spans="1:31" ht="30.1" customHeight="1" x14ac:dyDescent="0.25">
      <c r="A33" s="118"/>
      <c r="B33" s="114"/>
      <c r="C33" s="115"/>
      <c r="D33" s="84">
        <v>36</v>
      </c>
      <c r="E33" s="114"/>
      <c r="F33" s="69" t="s">
        <v>22</v>
      </c>
      <c r="G33" s="70" t="s">
        <v>30</v>
      </c>
      <c r="H33" s="70" t="s">
        <v>18</v>
      </c>
      <c r="I33" s="70" t="s">
        <v>14</v>
      </c>
      <c r="J33" s="68">
        <v>1698.99</v>
      </c>
      <c r="K33" s="89">
        <f>0</f>
        <v>0</v>
      </c>
      <c r="L33" s="23">
        <f t="shared" si="6"/>
        <v>0</v>
      </c>
      <c r="M33" s="24" t="str">
        <f t="shared" si="0"/>
        <v>OK</v>
      </c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49"/>
      <c r="Y33" s="49"/>
      <c r="Z33" s="49"/>
      <c r="AA33" s="49"/>
      <c r="AB33" s="49"/>
      <c r="AC33" s="49"/>
      <c r="AD33" s="49"/>
      <c r="AE33" s="49"/>
    </row>
    <row r="34" spans="1:31" ht="30.1" customHeight="1" x14ac:dyDescent="0.25">
      <c r="A34" s="118"/>
      <c r="B34" s="114" t="s">
        <v>48</v>
      </c>
      <c r="C34" s="115">
        <v>19</v>
      </c>
      <c r="D34" s="84">
        <v>37</v>
      </c>
      <c r="E34" s="114" t="s">
        <v>17</v>
      </c>
      <c r="F34" s="69" t="s">
        <v>22</v>
      </c>
      <c r="G34" s="70" t="s">
        <v>29</v>
      </c>
      <c r="H34" s="70" t="s">
        <v>12</v>
      </c>
      <c r="I34" s="70" t="s">
        <v>14</v>
      </c>
      <c r="J34" s="68">
        <v>15.2</v>
      </c>
      <c r="K34" s="89">
        <f>0</f>
        <v>0</v>
      </c>
      <c r="L34" s="23">
        <f t="shared" si="6"/>
        <v>0</v>
      </c>
      <c r="M34" s="24" t="str">
        <f t="shared" si="0"/>
        <v>OK</v>
      </c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49"/>
      <c r="Y34" s="49"/>
      <c r="Z34" s="49"/>
      <c r="AA34" s="49"/>
      <c r="AB34" s="49"/>
      <c r="AC34" s="49"/>
      <c r="AD34" s="49"/>
      <c r="AE34" s="49"/>
    </row>
    <row r="35" spans="1:31" ht="30.1" customHeight="1" x14ac:dyDescent="0.25">
      <c r="A35" s="119"/>
      <c r="B35" s="114"/>
      <c r="C35" s="116"/>
      <c r="D35" s="84">
        <v>38</v>
      </c>
      <c r="E35" s="114"/>
      <c r="F35" s="69" t="s">
        <v>22</v>
      </c>
      <c r="G35" s="70" t="s">
        <v>30</v>
      </c>
      <c r="H35" s="70" t="s">
        <v>18</v>
      </c>
      <c r="I35" s="70" t="s">
        <v>14</v>
      </c>
      <c r="J35" s="68">
        <v>1000</v>
      </c>
      <c r="K35" s="89">
        <f>0</f>
        <v>0</v>
      </c>
      <c r="L35" s="23">
        <f t="shared" si="6"/>
        <v>0</v>
      </c>
      <c r="M35" s="24" t="str">
        <f t="shared" si="0"/>
        <v>OK</v>
      </c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49"/>
      <c r="Y35" s="49"/>
      <c r="Z35" s="49"/>
      <c r="AA35" s="49"/>
      <c r="AB35" s="49"/>
      <c r="AC35" s="49"/>
      <c r="AD35" s="49"/>
      <c r="AE35" s="49"/>
    </row>
    <row r="36" spans="1:31" ht="30.1" customHeight="1" x14ac:dyDescent="0.25">
      <c r="A36" s="117" t="s">
        <v>50</v>
      </c>
      <c r="B36" s="114" t="s">
        <v>51</v>
      </c>
      <c r="C36" s="115">
        <v>20</v>
      </c>
      <c r="D36" s="84">
        <v>39</v>
      </c>
      <c r="E36" s="114" t="s">
        <v>15</v>
      </c>
      <c r="F36" s="69" t="s">
        <v>22</v>
      </c>
      <c r="G36" s="70" t="s">
        <v>29</v>
      </c>
      <c r="H36" s="70" t="s">
        <v>12</v>
      </c>
      <c r="I36" s="70" t="s">
        <v>14</v>
      </c>
      <c r="J36" s="68">
        <v>9.16</v>
      </c>
      <c r="K36" s="89">
        <f>0</f>
        <v>0</v>
      </c>
      <c r="L36" s="23">
        <f t="shared" si="6"/>
        <v>0</v>
      </c>
      <c r="M36" s="24" t="str">
        <f t="shared" si="0"/>
        <v>OK</v>
      </c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49"/>
      <c r="Y36" s="49"/>
      <c r="Z36" s="49"/>
      <c r="AA36" s="49"/>
      <c r="AB36" s="49"/>
      <c r="AC36" s="49"/>
      <c r="AD36" s="49"/>
      <c r="AE36" s="49"/>
    </row>
    <row r="37" spans="1:31" ht="30.1" customHeight="1" x14ac:dyDescent="0.25">
      <c r="A37" s="118"/>
      <c r="B37" s="114"/>
      <c r="C37" s="116"/>
      <c r="D37" s="84">
        <v>40</v>
      </c>
      <c r="E37" s="114"/>
      <c r="F37" s="69" t="s">
        <v>22</v>
      </c>
      <c r="G37" s="70" t="s">
        <v>30</v>
      </c>
      <c r="H37" s="70" t="s">
        <v>18</v>
      </c>
      <c r="I37" s="70" t="s">
        <v>14</v>
      </c>
      <c r="J37" s="68">
        <v>1700</v>
      </c>
      <c r="K37" s="89">
        <f>0</f>
        <v>0</v>
      </c>
      <c r="L37" s="23">
        <f t="shared" si="6"/>
        <v>0</v>
      </c>
      <c r="M37" s="24" t="str">
        <f t="shared" si="0"/>
        <v>OK</v>
      </c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49"/>
      <c r="Y37" s="49"/>
      <c r="Z37" s="49"/>
      <c r="AA37" s="49"/>
      <c r="AB37" s="49"/>
      <c r="AC37" s="49"/>
      <c r="AD37" s="49"/>
      <c r="AE37" s="49"/>
    </row>
    <row r="38" spans="1:31" ht="30.1" customHeight="1" x14ac:dyDescent="0.25">
      <c r="A38" s="118"/>
      <c r="B38" s="114" t="s">
        <v>51</v>
      </c>
      <c r="C38" s="115">
        <v>21</v>
      </c>
      <c r="D38" s="84">
        <v>41</v>
      </c>
      <c r="E38" s="114" t="s">
        <v>16</v>
      </c>
      <c r="F38" s="69" t="s">
        <v>22</v>
      </c>
      <c r="G38" s="70" t="s">
        <v>29</v>
      </c>
      <c r="H38" s="70" t="s">
        <v>12</v>
      </c>
      <c r="I38" s="70" t="s">
        <v>14</v>
      </c>
      <c r="J38" s="68">
        <v>13.05</v>
      </c>
      <c r="K38" s="89">
        <f>0</f>
        <v>0</v>
      </c>
      <c r="L38" s="23">
        <f t="shared" si="6"/>
        <v>0</v>
      </c>
      <c r="M38" s="24" t="str">
        <f t="shared" si="0"/>
        <v>OK</v>
      </c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49"/>
      <c r="Y38" s="49"/>
      <c r="Z38" s="49"/>
      <c r="AA38" s="49"/>
      <c r="AB38" s="49"/>
      <c r="AC38" s="49"/>
      <c r="AD38" s="49"/>
      <c r="AE38" s="49"/>
    </row>
    <row r="39" spans="1:31" ht="30.1" customHeight="1" x14ac:dyDescent="0.25">
      <c r="A39" s="118"/>
      <c r="B39" s="114"/>
      <c r="C39" s="116"/>
      <c r="D39" s="84">
        <v>42</v>
      </c>
      <c r="E39" s="114"/>
      <c r="F39" s="69" t="s">
        <v>22</v>
      </c>
      <c r="G39" s="70" t="s">
        <v>30</v>
      </c>
      <c r="H39" s="70" t="s">
        <v>18</v>
      </c>
      <c r="I39" s="70" t="s">
        <v>14</v>
      </c>
      <c r="J39" s="68">
        <v>2100</v>
      </c>
      <c r="K39" s="89">
        <f>0</f>
        <v>0</v>
      </c>
      <c r="L39" s="23">
        <f t="shared" si="6"/>
        <v>0</v>
      </c>
      <c r="M39" s="24" t="str">
        <f t="shared" si="0"/>
        <v>OK</v>
      </c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49"/>
      <c r="Y39" s="49"/>
      <c r="Z39" s="49"/>
      <c r="AA39" s="49"/>
      <c r="AB39" s="49"/>
      <c r="AC39" s="49"/>
      <c r="AD39" s="49"/>
      <c r="AE39" s="49"/>
    </row>
    <row r="40" spans="1:31" ht="30.1" customHeight="1" x14ac:dyDescent="0.25">
      <c r="A40" s="118"/>
      <c r="B40" s="114" t="s">
        <v>28</v>
      </c>
      <c r="C40" s="115">
        <v>22</v>
      </c>
      <c r="D40" s="84">
        <v>43</v>
      </c>
      <c r="E40" s="114" t="s">
        <v>17</v>
      </c>
      <c r="F40" s="69" t="s">
        <v>22</v>
      </c>
      <c r="G40" s="70" t="s">
        <v>29</v>
      </c>
      <c r="H40" s="70" t="s">
        <v>12</v>
      </c>
      <c r="I40" s="70" t="s">
        <v>14</v>
      </c>
      <c r="J40" s="68">
        <v>17.420000000000002</v>
      </c>
      <c r="K40" s="89">
        <f>0</f>
        <v>0</v>
      </c>
      <c r="L40" s="23">
        <f t="shared" si="6"/>
        <v>0</v>
      </c>
      <c r="M40" s="24" t="str">
        <f t="shared" si="0"/>
        <v>OK</v>
      </c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49"/>
      <c r="Y40" s="49"/>
      <c r="Z40" s="49"/>
      <c r="AA40" s="49"/>
      <c r="AB40" s="49"/>
      <c r="AC40" s="49"/>
      <c r="AD40" s="49"/>
      <c r="AE40" s="49"/>
    </row>
    <row r="41" spans="1:31" ht="30.1" customHeight="1" x14ac:dyDescent="0.25">
      <c r="A41" s="118"/>
      <c r="B41" s="114"/>
      <c r="C41" s="116"/>
      <c r="D41" s="84">
        <v>44</v>
      </c>
      <c r="E41" s="114"/>
      <c r="F41" s="69" t="s">
        <v>22</v>
      </c>
      <c r="G41" s="70" t="s">
        <v>30</v>
      </c>
      <c r="H41" s="70" t="s">
        <v>18</v>
      </c>
      <c r="I41" s="70" t="s">
        <v>14</v>
      </c>
      <c r="J41" s="68">
        <v>1500</v>
      </c>
      <c r="K41" s="89">
        <f>0</f>
        <v>0</v>
      </c>
      <c r="L41" s="23">
        <f t="shared" si="6"/>
        <v>0</v>
      </c>
      <c r="M41" s="24" t="str">
        <f t="shared" si="0"/>
        <v>OK</v>
      </c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49"/>
      <c r="Y41" s="49"/>
      <c r="Z41" s="49"/>
      <c r="AA41" s="49"/>
      <c r="AB41" s="49"/>
      <c r="AC41" s="49"/>
      <c r="AD41" s="49"/>
      <c r="AE41" s="49"/>
    </row>
    <row r="42" spans="1:31" s="7" customFormat="1" ht="30.1" customHeight="1" x14ac:dyDescent="0.25">
      <c r="A42" s="118"/>
      <c r="B42" s="114" t="s">
        <v>52</v>
      </c>
      <c r="C42" s="115">
        <v>23</v>
      </c>
      <c r="D42" s="84">
        <v>45</v>
      </c>
      <c r="E42" s="114" t="s">
        <v>13</v>
      </c>
      <c r="F42" s="69" t="s">
        <v>22</v>
      </c>
      <c r="G42" s="70" t="s">
        <v>29</v>
      </c>
      <c r="H42" s="70" t="s">
        <v>12</v>
      </c>
      <c r="I42" s="70" t="s">
        <v>14</v>
      </c>
      <c r="J42" s="68">
        <v>16.2</v>
      </c>
      <c r="K42" s="89">
        <f>0</f>
        <v>0</v>
      </c>
      <c r="L42" s="23">
        <f t="shared" si="5"/>
        <v>0</v>
      </c>
      <c r="M42" s="24" t="str">
        <f t="shared" si="0"/>
        <v>OK</v>
      </c>
      <c r="N42" s="51"/>
      <c r="O42" s="51"/>
      <c r="P42" s="51"/>
      <c r="Q42" s="50"/>
      <c r="R42" s="51"/>
      <c r="S42" s="50"/>
      <c r="T42" s="50"/>
      <c r="U42" s="48"/>
      <c r="V42" s="51"/>
      <c r="W42" s="34"/>
      <c r="X42" s="50"/>
      <c r="Y42" s="34"/>
      <c r="Z42" s="32"/>
      <c r="AA42" s="32"/>
      <c r="AB42" s="32"/>
      <c r="AC42" s="32"/>
      <c r="AD42" s="32"/>
      <c r="AE42" s="32"/>
    </row>
    <row r="43" spans="1:31" s="7" customFormat="1" ht="30.1" customHeight="1" x14ac:dyDescent="0.25">
      <c r="A43" s="118"/>
      <c r="B43" s="114"/>
      <c r="C43" s="116"/>
      <c r="D43" s="84">
        <v>46</v>
      </c>
      <c r="E43" s="114"/>
      <c r="F43" s="69" t="s">
        <v>22</v>
      </c>
      <c r="G43" s="70" t="s">
        <v>30</v>
      </c>
      <c r="H43" s="70" t="s">
        <v>18</v>
      </c>
      <c r="I43" s="70" t="s">
        <v>14</v>
      </c>
      <c r="J43" s="68">
        <v>2648</v>
      </c>
      <c r="K43" s="89">
        <f>0</f>
        <v>0</v>
      </c>
      <c r="L43" s="23">
        <f t="shared" si="5"/>
        <v>0</v>
      </c>
      <c r="M43" s="24" t="str">
        <f t="shared" si="0"/>
        <v>OK</v>
      </c>
      <c r="N43" s="51"/>
      <c r="O43" s="51"/>
      <c r="P43" s="51"/>
      <c r="Q43" s="50"/>
      <c r="R43" s="51"/>
      <c r="S43" s="50"/>
      <c r="T43" s="50"/>
      <c r="U43" s="48"/>
      <c r="V43" s="51"/>
      <c r="W43" s="34"/>
      <c r="X43" s="50"/>
      <c r="Y43" s="34"/>
      <c r="Z43" s="32"/>
      <c r="AA43" s="32"/>
      <c r="AB43" s="32"/>
      <c r="AC43" s="32"/>
      <c r="AD43" s="32"/>
      <c r="AE43" s="32"/>
    </row>
    <row r="44" spans="1:31" s="7" customFormat="1" ht="30.1" customHeight="1" x14ac:dyDescent="0.25">
      <c r="A44" s="118"/>
      <c r="B44" s="114" t="s">
        <v>53</v>
      </c>
      <c r="C44" s="115">
        <v>24</v>
      </c>
      <c r="D44" s="84">
        <v>47</v>
      </c>
      <c r="E44" s="114" t="s">
        <v>54</v>
      </c>
      <c r="F44" s="69" t="s">
        <v>22</v>
      </c>
      <c r="G44" s="70" t="s">
        <v>29</v>
      </c>
      <c r="H44" s="70" t="s">
        <v>12</v>
      </c>
      <c r="I44" s="70" t="s">
        <v>14</v>
      </c>
      <c r="J44" s="68">
        <v>17.09</v>
      </c>
      <c r="K44" s="89">
        <f>0</f>
        <v>0</v>
      </c>
      <c r="L44" s="23">
        <f t="shared" si="5"/>
        <v>0</v>
      </c>
      <c r="M44" s="24" t="str">
        <f t="shared" si="0"/>
        <v>OK</v>
      </c>
      <c r="N44" s="51"/>
      <c r="O44" s="51"/>
      <c r="P44" s="50"/>
      <c r="Q44" s="50"/>
      <c r="R44" s="50"/>
      <c r="S44" s="50"/>
      <c r="T44" s="50"/>
      <c r="U44" s="48"/>
      <c r="V44" s="51"/>
      <c r="W44" s="34"/>
      <c r="X44" s="51"/>
      <c r="Y44" s="34"/>
      <c r="Z44" s="32"/>
      <c r="AA44" s="32"/>
      <c r="AB44" s="32"/>
      <c r="AC44" s="32"/>
      <c r="AD44" s="32"/>
      <c r="AE44" s="32"/>
    </row>
    <row r="45" spans="1:31" s="7" customFormat="1" ht="30.1" customHeight="1" x14ac:dyDescent="0.25">
      <c r="A45" s="118"/>
      <c r="B45" s="114"/>
      <c r="C45" s="116"/>
      <c r="D45" s="84">
        <v>48</v>
      </c>
      <c r="E45" s="114"/>
      <c r="F45" s="69" t="s">
        <v>22</v>
      </c>
      <c r="G45" s="70" t="s">
        <v>30</v>
      </c>
      <c r="H45" s="70" t="s">
        <v>18</v>
      </c>
      <c r="I45" s="70" t="s">
        <v>14</v>
      </c>
      <c r="J45" s="68">
        <v>2674</v>
      </c>
      <c r="K45" s="89">
        <f>0</f>
        <v>0</v>
      </c>
      <c r="L45" s="23">
        <f t="shared" si="5"/>
        <v>0</v>
      </c>
      <c r="M45" s="24" t="str">
        <f t="shared" si="0"/>
        <v>OK</v>
      </c>
      <c r="N45" s="51"/>
      <c r="O45" s="51"/>
      <c r="P45" s="50"/>
      <c r="Q45" s="50"/>
      <c r="R45" s="50"/>
      <c r="S45" s="50"/>
      <c r="T45" s="50"/>
      <c r="U45" s="48"/>
      <c r="V45" s="51"/>
      <c r="W45" s="34"/>
      <c r="X45" s="51"/>
      <c r="Y45" s="34"/>
      <c r="Z45" s="32"/>
      <c r="AA45" s="32"/>
      <c r="AB45" s="32"/>
      <c r="AC45" s="32"/>
      <c r="AD45" s="32"/>
      <c r="AE45" s="32"/>
    </row>
    <row r="46" spans="1:31" s="7" customFormat="1" ht="30.1" customHeight="1" x14ac:dyDescent="0.25">
      <c r="A46" s="118"/>
      <c r="B46" s="114" t="s">
        <v>52</v>
      </c>
      <c r="C46" s="115">
        <v>25</v>
      </c>
      <c r="D46" s="84">
        <v>49</v>
      </c>
      <c r="E46" s="114" t="s">
        <v>23</v>
      </c>
      <c r="F46" s="69" t="s">
        <v>22</v>
      </c>
      <c r="G46" s="70" t="s">
        <v>29</v>
      </c>
      <c r="H46" s="70" t="s">
        <v>12</v>
      </c>
      <c r="I46" s="70" t="s">
        <v>14</v>
      </c>
      <c r="J46" s="68">
        <v>6.93</v>
      </c>
      <c r="K46" s="89">
        <f>0</f>
        <v>0</v>
      </c>
      <c r="L46" s="23">
        <f t="shared" si="5"/>
        <v>0</v>
      </c>
      <c r="M46" s="24" t="str">
        <f t="shared" si="0"/>
        <v>OK</v>
      </c>
      <c r="N46" s="51"/>
      <c r="O46" s="51"/>
      <c r="P46" s="50"/>
      <c r="Q46" s="51"/>
      <c r="R46" s="50"/>
      <c r="S46" s="51"/>
      <c r="T46" s="50"/>
      <c r="U46" s="48"/>
      <c r="V46" s="51"/>
      <c r="W46" s="34"/>
      <c r="X46" s="50"/>
      <c r="Y46" s="34"/>
      <c r="Z46" s="32"/>
      <c r="AA46" s="32"/>
      <c r="AB46" s="32"/>
      <c r="AC46" s="32"/>
      <c r="AD46" s="32"/>
      <c r="AE46" s="32"/>
    </row>
    <row r="47" spans="1:31" s="7" customFormat="1" ht="30.1" customHeight="1" x14ac:dyDescent="0.25">
      <c r="A47" s="119"/>
      <c r="B47" s="114"/>
      <c r="C47" s="116"/>
      <c r="D47" s="84">
        <v>50</v>
      </c>
      <c r="E47" s="114"/>
      <c r="F47" s="69" t="s">
        <v>22</v>
      </c>
      <c r="G47" s="70" t="s">
        <v>30</v>
      </c>
      <c r="H47" s="70" t="s">
        <v>18</v>
      </c>
      <c r="I47" s="70" t="s">
        <v>14</v>
      </c>
      <c r="J47" s="68">
        <v>1364</v>
      </c>
      <c r="K47" s="89">
        <f>0</f>
        <v>0</v>
      </c>
      <c r="L47" s="23">
        <f t="shared" si="5"/>
        <v>0</v>
      </c>
      <c r="M47" s="24" t="str">
        <f t="shared" si="0"/>
        <v>OK</v>
      </c>
      <c r="N47" s="51"/>
      <c r="O47" s="51"/>
      <c r="P47" s="50"/>
      <c r="Q47" s="51"/>
      <c r="R47" s="50"/>
      <c r="S47" s="51"/>
      <c r="T47" s="50"/>
      <c r="U47" s="48"/>
      <c r="V47" s="51"/>
      <c r="W47" s="34"/>
      <c r="X47" s="50"/>
      <c r="Y47" s="34"/>
      <c r="Z47" s="32"/>
      <c r="AA47" s="32"/>
      <c r="AB47" s="32"/>
      <c r="AC47" s="32"/>
      <c r="AD47" s="32"/>
      <c r="AE47" s="32"/>
    </row>
    <row r="48" spans="1:31" s="7" customFormat="1" ht="30.1" customHeight="1" x14ac:dyDescent="0.25">
      <c r="A48" s="117" t="s">
        <v>55</v>
      </c>
      <c r="B48" s="114" t="s">
        <v>49</v>
      </c>
      <c r="C48" s="115">
        <v>26</v>
      </c>
      <c r="D48" s="84">
        <v>51</v>
      </c>
      <c r="E48" s="114" t="s">
        <v>15</v>
      </c>
      <c r="F48" s="69" t="s">
        <v>22</v>
      </c>
      <c r="G48" s="70" t="s">
        <v>29</v>
      </c>
      <c r="H48" s="70" t="s">
        <v>12</v>
      </c>
      <c r="I48" s="70" t="s">
        <v>14</v>
      </c>
      <c r="J48" s="68">
        <v>8.8699999999999992</v>
      </c>
      <c r="K48" s="89">
        <f>0</f>
        <v>0</v>
      </c>
      <c r="L48" s="23">
        <f t="shared" si="5"/>
        <v>0</v>
      </c>
      <c r="M48" s="24" t="str">
        <f t="shared" si="0"/>
        <v>OK</v>
      </c>
      <c r="N48" s="51"/>
      <c r="O48" s="51"/>
      <c r="P48" s="50"/>
      <c r="Q48" s="51"/>
      <c r="R48" s="50"/>
      <c r="S48" s="51"/>
      <c r="T48" s="50"/>
      <c r="U48" s="48"/>
      <c r="V48" s="51"/>
      <c r="W48" s="34"/>
      <c r="X48" s="50"/>
      <c r="Y48" s="34"/>
      <c r="Z48" s="32"/>
      <c r="AA48" s="32"/>
      <c r="AB48" s="32"/>
      <c r="AC48" s="32"/>
      <c r="AD48" s="32"/>
      <c r="AE48" s="32"/>
    </row>
    <row r="49" spans="1:31" s="7" customFormat="1" ht="30.1" customHeight="1" x14ac:dyDescent="0.25">
      <c r="A49" s="118"/>
      <c r="B49" s="114"/>
      <c r="C49" s="116"/>
      <c r="D49" s="84">
        <v>52</v>
      </c>
      <c r="E49" s="114"/>
      <c r="F49" s="69" t="s">
        <v>22</v>
      </c>
      <c r="G49" s="70" t="s">
        <v>30</v>
      </c>
      <c r="H49" s="70" t="s">
        <v>18</v>
      </c>
      <c r="I49" s="70" t="s">
        <v>14</v>
      </c>
      <c r="J49" s="68">
        <v>1638.99</v>
      </c>
      <c r="K49" s="89">
        <f>0</f>
        <v>0</v>
      </c>
      <c r="L49" s="23">
        <f t="shared" si="5"/>
        <v>0</v>
      </c>
      <c r="M49" s="24" t="str">
        <f t="shared" si="0"/>
        <v>OK</v>
      </c>
      <c r="N49" s="51"/>
      <c r="O49" s="51"/>
      <c r="P49" s="50"/>
      <c r="Q49" s="51"/>
      <c r="R49" s="50"/>
      <c r="S49" s="51"/>
      <c r="T49" s="50"/>
      <c r="U49" s="48"/>
      <c r="V49" s="51"/>
      <c r="W49" s="34"/>
      <c r="X49" s="50"/>
      <c r="Y49" s="34"/>
      <c r="Z49" s="32"/>
      <c r="AA49" s="32"/>
      <c r="AB49" s="32"/>
      <c r="AC49" s="32"/>
      <c r="AD49" s="32"/>
      <c r="AE49" s="32"/>
    </row>
    <row r="50" spans="1:31" ht="30.1" customHeight="1" x14ac:dyDescent="0.25">
      <c r="A50" s="118"/>
      <c r="B50" s="114" t="s">
        <v>45</v>
      </c>
      <c r="C50" s="115">
        <v>27</v>
      </c>
      <c r="D50" s="84">
        <v>53</v>
      </c>
      <c r="E50" s="114" t="s">
        <v>16</v>
      </c>
      <c r="F50" s="69" t="s">
        <v>22</v>
      </c>
      <c r="G50" s="70" t="s">
        <v>29</v>
      </c>
      <c r="H50" s="70" t="s">
        <v>12</v>
      </c>
      <c r="I50" s="70" t="s">
        <v>14</v>
      </c>
      <c r="J50" s="68">
        <v>13.18</v>
      </c>
      <c r="K50" s="89">
        <f>0</f>
        <v>0</v>
      </c>
      <c r="L50" s="23">
        <f t="shared" si="5"/>
        <v>0</v>
      </c>
      <c r="M50" s="24" t="str">
        <f t="shared" si="0"/>
        <v>OK</v>
      </c>
      <c r="N50" s="46"/>
      <c r="O50" s="46"/>
      <c r="P50" s="52"/>
      <c r="Q50" s="52"/>
      <c r="R50" s="52"/>
      <c r="S50" s="52"/>
      <c r="T50" s="52"/>
      <c r="U50" s="52"/>
      <c r="V50" s="52"/>
      <c r="W50" s="52"/>
      <c r="X50" s="49"/>
      <c r="Y50" s="49"/>
      <c r="Z50" s="49"/>
      <c r="AA50" s="49"/>
      <c r="AB50" s="49"/>
      <c r="AC50" s="49"/>
      <c r="AD50" s="49"/>
      <c r="AE50" s="49"/>
    </row>
    <row r="51" spans="1:31" ht="30.1" customHeight="1" x14ac:dyDescent="0.25">
      <c r="A51" s="118"/>
      <c r="B51" s="114"/>
      <c r="C51" s="116"/>
      <c r="D51" s="84">
        <v>54</v>
      </c>
      <c r="E51" s="114"/>
      <c r="F51" s="69" t="s">
        <v>22</v>
      </c>
      <c r="G51" s="70" t="s">
        <v>30</v>
      </c>
      <c r="H51" s="70" t="s">
        <v>18</v>
      </c>
      <c r="I51" s="70" t="s">
        <v>14</v>
      </c>
      <c r="J51" s="68">
        <v>2026.99</v>
      </c>
      <c r="K51" s="89">
        <f>0</f>
        <v>0</v>
      </c>
      <c r="L51" s="23">
        <f t="shared" si="5"/>
        <v>0</v>
      </c>
      <c r="M51" s="24" t="str">
        <f t="shared" si="0"/>
        <v>OK</v>
      </c>
      <c r="N51" s="46"/>
      <c r="O51" s="46"/>
      <c r="P51" s="52"/>
      <c r="Q51" s="52"/>
      <c r="R51" s="52"/>
      <c r="S51" s="52"/>
      <c r="T51" s="52"/>
      <c r="U51" s="52"/>
      <c r="V51" s="52"/>
      <c r="W51" s="52"/>
      <c r="X51" s="49"/>
      <c r="Y51" s="49"/>
      <c r="Z51" s="49"/>
      <c r="AA51" s="49"/>
      <c r="AB51" s="49"/>
      <c r="AC51" s="49"/>
      <c r="AD51" s="49"/>
      <c r="AE51" s="49"/>
    </row>
    <row r="52" spans="1:31" ht="30.1" customHeight="1" x14ac:dyDescent="0.25">
      <c r="A52" s="118"/>
      <c r="B52" s="114" t="s">
        <v>45</v>
      </c>
      <c r="C52" s="115">
        <v>28</v>
      </c>
      <c r="D52" s="84">
        <v>55</v>
      </c>
      <c r="E52" s="114" t="s">
        <v>17</v>
      </c>
      <c r="F52" s="69" t="s">
        <v>22</v>
      </c>
      <c r="G52" s="70" t="s">
        <v>29</v>
      </c>
      <c r="H52" s="70" t="s">
        <v>12</v>
      </c>
      <c r="I52" s="70" t="s">
        <v>14</v>
      </c>
      <c r="J52" s="68">
        <v>18.78</v>
      </c>
      <c r="K52" s="89">
        <f>0</f>
        <v>0</v>
      </c>
      <c r="L52" s="23">
        <f t="shared" si="5"/>
        <v>0</v>
      </c>
      <c r="M52" s="24" t="str">
        <f t="shared" si="0"/>
        <v>OK</v>
      </c>
      <c r="N52" s="46"/>
      <c r="O52" s="46"/>
      <c r="P52" s="52"/>
      <c r="Q52" s="52"/>
      <c r="R52" s="52"/>
      <c r="S52" s="52"/>
      <c r="T52" s="52"/>
      <c r="U52" s="52"/>
      <c r="V52" s="52"/>
      <c r="W52" s="52"/>
      <c r="X52" s="49"/>
      <c r="Y52" s="49"/>
      <c r="Z52" s="49"/>
      <c r="AA52" s="49"/>
      <c r="AB52" s="49"/>
      <c r="AC52" s="49"/>
      <c r="AD52" s="49"/>
      <c r="AE52" s="49"/>
    </row>
    <row r="53" spans="1:31" ht="30.1" customHeight="1" x14ac:dyDescent="0.25">
      <c r="A53" s="118"/>
      <c r="B53" s="114"/>
      <c r="C53" s="116"/>
      <c r="D53" s="84">
        <v>56</v>
      </c>
      <c r="E53" s="114"/>
      <c r="F53" s="69" t="s">
        <v>22</v>
      </c>
      <c r="G53" s="70" t="s">
        <v>30</v>
      </c>
      <c r="H53" s="70" t="s">
        <v>18</v>
      </c>
      <c r="I53" s="70" t="s">
        <v>14</v>
      </c>
      <c r="J53" s="68">
        <v>2865.99</v>
      </c>
      <c r="K53" s="89">
        <f>0</f>
        <v>0</v>
      </c>
      <c r="L53" s="23">
        <f t="shared" si="5"/>
        <v>0</v>
      </c>
      <c r="M53" s="24" t="str">
        <f t="shared" si="0"/>
        <v>OK</v>
      </c>
      <c r="N53" s="46"/>
      <c r="O53" s="46"/>
      <c r="P53" s="52"/>
      <c r="Q53" s="52"/>
      <c r="R53" s="52"/>
      <c r="S53" s="52"/>
      <c r="T53" s="52"/>
      <c r="U53" s="52"/>
      <c r="V53" s="52"/>
      <c r="W53" s="52"/>
      <c r="X53" s="49"/>
      <c r="Y53" s="49"/>
      <c r="Z53" s="49"/>
      <c r="AA53" s="49"/>
      <c r="AB53" s="49"/>
      <c r="AC53" s="49"/>
      <c r="AD53" s="49"/>
      <c r="AE53" s="49"/>
    </row>
    <row r="54" spans="1:31" ht="30.1" customHeight="1" x14ac:dyDescent="0.25">
      <c r="A54" s="118"/>
      <c r="B54" s="114" t="s">
        <v>53</v>
      </c>
      <c r="C54" s="115">
        <v>29</v>
      </c>
      <c r="D54" s="84">
        <v>57</v>
      </c>
      <c r="E54" s="114" t="s">
        <v>13</v>
      </c>
      <c r="F54" s="69" t="s">
        <v>22</v>
      </c>
      <c r="G54" s="70" t="s">
        <v>29</v>
      </c>
      <c r="H54" s="70" t="s">
        <v>12</v>
      </c>
      <c r="I54" s="70" t="s">
        <v>14</v>
      </c>
      <c r="J54" s="68">
        <v>16.2</v>
      </c>
      <c r="K54" s="89">
        <f>0</f>
        <v>0</v>
      </c>
      <c r="L54" s="23">
        <f t="shared" si="5"/>
        <v>0</v>
      </c>
      <c r="M54" s="24" t="str">
        <f t="shared" si="0"/>
        <v>OK</v>
      </c>
      <c r="N54" s="46"/>
      <c r="O54" s="46"/>
      <c r="P54" s="52"/>
      <c r="Q54" s="52"/>
      <c r="R54" s="52"/>
      <c r="S54" s="52"/>
      <c r="T54" s="52"/>
      <c r="U54" s="52"/>
      <c r="V54" s="52"/>
      <c r="W54" s="52"/>
      <c r="X54" s="49"/>
      <c r="Y54" s="49"/>
      <c r="Z54" s="49"/>
      <c r="AA54" s="49"/>
      <c r="AB54" s="49"/>
      <c r="AC54" s="49"/>
      <c r="AD54" s="49"/>
      <c r="AE54" s="49"/>
    </row>
    <row r="55" spans="1:31" ht="30.1" customHeight="1" x14ac:dyDescent="0.25">
      <c r="A55" s="118"/>
      <c r="B55" s="114"/>
      <c r="C55" s="116"/>
      <c r="D55" s="84">
        <v>58</v>
      </c>
      <c r="E55" s="114"/>
      <c r="F55" s="69" t="s">
        <v>22</v>
      </c>
      <c r="G55" s="70" t="s">
        <v>30</v>
      </c>
      <c r="H55" s="70" t="s">
        <v>18</v>
      </c>
      <c r="I55" s="70" t="s">
        <v>14</v>
      </c>
      <c r="J55" s="68">
        <v>2648</v>
      </c>
      <c r="K55" s="89">
        <f>0</f>
        <v>0</v>
      </c>
      <c r="L55" s="23">
        <f t="shared" si="5"/>
        <v>0</v>
      </c>
      <c r="M55" s="24" t="str">
        <f t="shared" si="0"/>
        <v>OK</v>
      </c>
      <c r="N55" s="46"/>
      <c r="O55" s="46"/>
      <c r="P55" s="52"/>
      <c r="Q55" s="52"/>
      <c r="R55" s="52"/>
      <c r="S55" s="52"/>
      <c r="T55" s="52"/>
      <c r="U55" s="52"/>
      <c r="V55" s="52"/>
      <c r="W55" s="52"/>
      <c r="X55" s="49"/>
      <c r="Y55" s="49"/>
      <c r="Z55" s="49"/>
      <c r="AA55" s="49"/>
      <c r="AB55" s="49"/>
      <c r="AC55" s="49"/>
      <c r="AD55" s="49"/>
      <c r="AE55" s="49"/>
    </row>
    <row r="56" spans="1:31" ht="30.1" customHeight="1" x14ac:dyDescent="0.25">
      <c r="A56" s="118"/>
      <c r="B56" s="114" t="s">
        <v>52</v>
      </c>
      <c r="C56" s="115">
        <v>31</v>
      </c>
      <c r="D56" s="84">
        <v>61</v>
      </c>
      <c r="E56" s="114" t="s">
        <v>23</v>
      </c>
      <c r="F56" s="69" t="s">
        <v>22</v>
      </c>
      <c r="G56" s="70" t="s">
        <v>29</v>
      </c>
      <c r="H56" s="70" t="s">
        <v>12</v>
      </c>
      <c r="I56" s="70" t="s">
        <v>14</v>
      </c>
      <c r="J56" s="68">
        <v>6.93</v>
      </c>
      <c r="K56" s="89">
        <f>0</f>
        <v>0</v>
      </c>
      <c r="L56" s="23">
        <f t="shared" si="5"/>
        <v>0</v>
      </c>
      <c r="M56" s="24" t="str">
        <f t="shared" si="0"/>
        <v>OK</v>
      </c>
      <c r="N56" s="46"/>
      <c r="O56" s="46"/>
      <c r="P56" s="52"/>
      <c r="Q56" s="52"/>
      <c r="R56" s="52"/>
      <c r="S56" s="52"/>
      <c r="T56" s="52"/>
      <c r="U56" s="52"/>
      <c r="V56" s="52"/>
      <c r="W56" s="52"/>
      <c r="X56" s="49"/>
      <c r="Y56" s="49"/>
      <c r="Z56" s="49"/>
      <c r="AA56" s="49"/>
      <c r="AB56" s="49"/>
      <c r="AC56" s="49"/>
      <c r="AD56" s="49"/>
      <c r="AE56" s="49"/>
    </row>
    <row r="57" spans="1:31" ht="30.1" customHeight="1" x14ac:dyDescent="0.25">
      <c r="A57" s="119"/>
      <c r="B57" s="114"/>
      <c r="C57" s="115"/>
      <c r="D57" s="84">
        <v>62</v>
      </c>
      <c r="E57" s="114"/>
      <c r="F57" s="69" t="s">
        <v>22</v>
      </c>
      <c r="G57" s="70" t="s">
        <v>30</v>
      </c>
      <c r="H57" s="70" t="s">
        <v>18</v>
      </c>
      <c r="I57" s="70" t="s">
        <v>14</v>
      </c>
      <c r="J57" s="68">
        <v>1364</v>
      </c>
      <c r="K57" s="89">
        <f>0</f>
        <v>0</v>
      </c>
      <c r="L57" s="23">
        <f>K57-(SUM(N57:AE57))</f>
        <v>0</v>
      </c>
      <c r="M57" s="24" t="str">
        <f t="shared" si="0"/>
        <v>OK</v>
      </c>
      <c r="N57" s="46"/>
      <c r="O57" s="46"/>
      <c r="P57" s="52"/>
      <c r="Q57" s="52"/>
      <c r="R57" s="52"/>
      <c r="S57" s="52"/>
      <c r="T57" s="52"/>
      <c r="U57" s="52"/>
      <c r="V57" s="52"/>
      <c r="W57" s="52"/>
      <c r="X57" s="49"/>
      <c r="Y57" s="49"/>
      <c r="Z57" s="49"/>
      <c r="AA57" s="49"/>
      <c r="AB57" s="49"/>
      <c r="AC57" s="49"/>
      <c r="AD57" s="49"/>
      <c r="AE57" s="49"/>
    </row>
    <row r="58" spans="1:31" x14ac:dyDescent="0.25">
      <c r="K58" s="6">
        <f>SUM(K4:K57)</f>
        <v>2012</v>
      </c>
      <c r="L58" s="6">
        <f>SUM(L4:L57)</f>
        <v>2012</v>
      </c>
      <c r="N58" s="53">
        <f>SUMPRODUCT($J$4:$J$57,N4:N57)</f>
        <v>0</v>
      </c>
      <c r="O58" s="53">
        <f t="shared" ref="O58:AE58" si="8">SUMPRODUCT($J$4:$J$57,O4:O57)</f>
        <v>0</v>
      </c>
      <c r="P58" s="53">
        <f t="shared" si="8"/>
        <v>0</v>
      </c>
      <c r="Q58" s="53">
        <f t="shared" si="8"/>
        <v>0</v>
      </c>
      <c r="R58" s="53">
        <f t="shared" si="8"/>
        <v>0</v>
      </c>
      <c r="S58" s="53">
        <f t="shared" si="8"/>
        <v>0</v>
      </c>
      <c r="T58" s="53">
        <f t="shared" si="8"/>
        <v>0</v>
      </c>
      <c r="U58" s="53">
        <f t="shared" si="8"/>
        <v>0</v>
      </c>
      <c r="V58" s="53">
        <f t="shared" si="8"/>
        <v>0</v>
      </c>
      <c r="W58" s="53">
        <f t="shared" si="8"/>
        <v>0</v>
      </c>
      <c r="X58" s="53">
        <f t="shared" si="8"/>
        <v>0</v>
      </c>
      <c r="Y58" s="53">
        <f t="shared" si="8"/>
        <v>0</v>
      </c>
      <c r="Z58" s="53">
        <f t="shared" si="8"/>
        <v>0</v>
      </c>
      <c r="AA58" s="53">
        <f t="shared" si="8"/>
        <v>0</v>
      </c>
      <c r="AB58" s="53">
        <f t="shared" si="8"/>
        <v>0</v>
      </c>
      <c r="AC58" s="53">
        <f t="shared" si="8"/>
        <v>0</v>
      </c>
      <c r="AD58" s="53">
        <f t="shared" si="8"/>
        <v>0</v>
      </c>
      <c r="AE58" s="53">
        <f t="shared" si="8"/>
        <v>0</v>
      </c>
    </row>
    <row r="59" spans="1:31" ht="19.05" x14ac:dyDescent="0.25">
      <c r="N59" s="35"/>
      <c r="O59" s="35"/>
    </row>
    <row r="61" spans="1:31" ht="19.05" customHeight="1" x14ac:dyDescent="0.25">
      <c r="B61" s="111" t="s">
        <v>58</v>
      </c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3"/>
      <c r="N61" s="35"/>
      <c r="O61" s="35"/>
      <c r="P61" s="35"/>
      <c r="Q61" s="88"/>
    </row>
    <row r="65" spans="20:20" x14ac:dyDescent="0.25">
      <c r="T65" s="54"/>
    </row>
  </sheetData>
  <mergeCells count="111">
    <mergeCell ref="B61:M61"/>
    <mergeCell ref="B52:B53"/>
    <mergeCell ref="C52:C53"/>
    <mergeCell ref="E52:E53"/>
    <mergeCell ref="B54:B55"/>
    <mergeCell ref="C54:C55"/>
    <mergeCell ref="E54:E55"/>
    <mergeCell ref="A48:A57"/>
    <mergeCell ref="B48:B49"/>
    <mergeCell ref="C48:C49"/>
    <mergeCell ref="E48:E49"/>
    <mergeCell ref="B50:B51"/>
    <mergeCell ref="C50:C51"/>
    <mergeCell ref="E50:E51"/>
    <mergeCell ref="B56:B57"/>
    <mergeCell ref="C56:C57"/>
    <mergeCell ref="E56:E57"/>
    <mergeCell ref="B42:B43"/>
    <mergeCell ref="C42:C43"/>
    <mergeCell ref="E42:E43"/>
    <mergeCell ref="B44:B45"/>
    <mergeCell ref="C44:C45"/>
    <mergeCell ref="E44:E45"/>
    <mergeCell ref="A36:A47"/>
    <mergeCell ref="B36:B37"/>
    <mergeCell ref="C36:C37"/>
    <mergeCell ref="E36:E37"/>
    <mergeCell ref="B38:B39"/>
    <mergeCell ref="C38:C39"/>
    <mergeCell ref="E38:E39"/>
    <mergeCell ref="B40:B41"/>
    <mergeCell ref="C40:C41"/>
    <mergeCell ref="E40:E41"/>
    <mergeCell ref="B46:B47"/>
    <mergeCell ref="C46:C47"/>
    <mergeCell ref="E46:E47"/>
    <mergeCell ref="A32:A35"/>
    <mergeCell ref="B32:B33"/>
    <mergeCell ref="C32:C33"/>
    <mergeCell ref="E32:E33"/>
    <mergeCell ref="B34:B35"/>
    <mergeCell ref="C34:C35"/>
    <mergeCell ref="E34:E35"/>
    <mergeCell ref="A24:A31"/>
    <mergeCell ref="B24:B25"/>
    <mergeCell ref="C24:C25"/>
    <mergeCell ref="E24:E25"/>
    <mergeCell ref="B26:B27"/>
    <mergeCell ref="C26:C27"/>
    <mergeCell ref="E26:E27"/>
    <mergeCell ref="B28:B29"/>
    <mergeCell ref="C28:C29"/>
    <mergeCell ref="E28:E29"/>
    <mergeCell ref="B22:B23"/>
    <mergeCell ref="C22:C23"/>
    <mergeCell ref="E22:E23"/>
    <mergeCell ref="E12:E13"/>
    <mergeCell ref="B14:B15"/>
    <mergeCell ref="C14:C15"/>
    <mergeCell ref="E14:E15"/>
    <mergeCell ref="B30:B31"/>
    <mergeCell ref="C30:C31"/>
    <mergeCell ref="E30:E31"/>
    <mergeCell ref="U1:U2"/>
    <mergeCell ref="V1:V2"/>
    <mergeCell ref="A1:B1"/>
    <mergeCell ref="C1:J1"/>
    <mergeCell ref="A16:A23"/>
    <mergeCell ref="B16:B17"/>
    <mergeCell ref="C16:C17"/>
    <mergeCell ref="E16:E17"/>
    <mergeCell ref="B18:B19"/>
    <mergeCell ref="C18:C19"/>
    <mergeCell ref="E6:E7"/>
    <mergeCell ref="A8:A15"/>
    <mergeCell ref="B8:B9"/>
    <mergeCell ref="C8:C9"/>
    <mergeCell ref="E8:E9"/>
    <mergeCell ref="B10:B11"/>
    <mergeCell ref="C10:C11"/>
    <mergeCell ref="E10:E11"/>
    <mergeCell ref="B12:B13"/>
    <mergeCell ref="C12:C13"/>
    <mergeCell ref="E18:E19"/>
    <mergeCell ref="B20:B21"/>
    <mergeCell ref="C20:C21"/>
    <mergeCell ref="E20:E21"/>
    <mergeCell ref="K1:M1"/>
    <mergeCell ref="N1:N2"/>
    <mergeCell ref="O1:O2"/>
    <mergeCell ref="P1:P2"/>
    <mergeCell ref="AC1:AC2"/>
    <mergeCell ref="AD1:AD2"/>
    <mergeCell ref="AE1:AE2"/>
    <mergeCell ref="A2:M2"/>
    <mergeCell ref="A4:A7"/>
    <mergeCell ref="B4:B5"/>
    <mergeCell ref="C4:C5"/>
    <mergeCell ref="E4:E5"/>
    <mergeCell ref="B6:B7"/>
    <mergeCell ref="C6:C7"/>
    <mergeCell ref="W1:W2"/>
    <mergeCell ref="X1:X2"/>
    <mergeCell ref="Y1:Y2"/>
    <mergeCell ref="Z1:Z2"/>
    <mergeCell ref="AA1:AA2"/>
    <mergeCell ref="AB1:AB2"/>
    <mergeCell ref="Q1:Q2"/>
    <mergeCell ref="R1:R2"/>
    <mergeCell ref="S1:S2"/>
    <mergeCell ref="T1:T2"/>
  </mergeCells>
  <conditionalFormatting sqref="N4:AE57">
    <cfRule type="cellIs" dxfId="7" priority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4E103-F985-4C1D-AE7D-9EA74B214AAC}">
  <dimension ref="A1:AE65"/>
  <sheetViews>
    <sheetView zoomScale="85" zoomScaleNormal="85" workbookViewId="0">
      <selection activeCell="K6" sqref="K6"/>
    </sheetView>
  </sheetViews>
  <sheetFormatPr defaultColWidth="9.75" defaultRowHeight="14.3" x14ac:dyDescent="0.25"/>
  <cols>
    <col min="1" max="1" width="12.125" style="2" bestFit="1" customWidth="1"/>
    <col min="2" max="2" width="27.25" style="1" customWidth="1"/>
    <col min="3" max="3" width="11" style="1" customWidth="1"/>
    <col min="4" max="4" width="11.75" style="1" customWidth="1"/>
    <col min="5" max="5" width="24.875" style="1" customWidth="1"/>
    <col min="6" max="6" width="9.125" style="26" customWidth="1"/>
    <col min="7" max="8" width="12.25" style="1" customWidth="1"/>
    <col min="9" max="9" width="14.875" style="1" customWidth="1"/>
    <col min="10" max="10" width="15.375" style="1" customWidth="1"/>
    <col min="11" max="11" width="11.25" style="6" customWidth="1"/>
    <col min="12" max="12" width="13.25" style="25" customWidth="1"/>
    <col min="13" max="13" width="12.625" style="4" customWidth="1"/>
    <col min="14" max="14" width="14.125" style="5" customWidth="1"/>
    <col min="15" max="15" width="14.25" style="5" customWidth="1"/>
    <col min="16" max="23" width="15.75" style="5" customWidth="1"/>
    <col min="24" max="31" width="15.75" style="2" customWidth="1"/>
    <col min="32" max="16384" width="9.75" style="2"/>
  </cols>
  <sheetData>
    <row r="1" spans="1:31" ht="38.75" customHeight="1" x14ac:dyDescent="0.25">
      <c r="A1" s="127" t="s">
        <v>56</v>
      </c>
      <c r="B1" s="128"/>
      <c r="C1" s="129" t="s">
        <v>31</v>
      </c>
      <c r="D1" s="130"/>
      <c r="E1" s="130"/>
      <c r="F1" s="130"/>
      <c r="G1" s="130"/>
      <c r="H1" s="130"/>
      <c r="I1" s="130"/>
      <c r="J1" s="131"/>
      <c r="K1" s="126" t="s">
        <v>37</v>
      </c>
      <c r="L1" s="126"/>
      <c r="M1" s="126"/>
      <c r="N1" s="120" t="s">
        <v>39</v>
      </c>
      <c r="O1" s="120" t="s">
        <v>39</v>
      </c>
      <c r="P1" s="120" t="s">
        <v>39</v>
      </c>
      <c r="Q1" s="120" t="s">
        <v>39</v>
      </c>
      <c r="R1" s="120" t="s">
        <v>39</v>
      </c>
      <c r="S1" s="120" t="s">
        <v>39</v>
      </c>
      <c r="T1" s="120" t="s">
        <v>39</v>
      </c>
      <c r="U1" s="120" t="s">
        <v>39</v>
      </c>
      <c r="V1" s="120" t="s">
        <v>39</v>
      </c>
      <c r="W1" s="120" t="s">
        <v>39</v>
      </c>
      <c r="X1" s="120" t="s">
        <v>39</v>
      </c>
      <c r="Y1" s="120" t="s">
        <v>39</v>
      </c>
      <c r="Z1" s="120" t="s">
        <v>39</v>
      </c>
      <c r="AA1" s="120" t="s">
        <v>39</v>
      </c>
      <c r="AB1" s="120" t="s">
        <v>39</v>
      </c>
      <c r="AC1" s="120" t="s">
        <v>39</v>
      </c>
      <c r="AD1" s="120" t="s">
        <v>39</v>
      </c>
      <c r="AE1" s="120" t="s">
        <v>39</v>
      </c>
    </row>
    <row r="2" spans="1:31" ht="21.75" customHeight="1" x14ac:dyDescent="0.25">
      <c r="A2" s="122" t="s">
        <v>66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3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</row>
    <row r="3" spans="1:31" s="3" customFormat="1" ht="30.1" customHeight="1" x14ac:dyDescent="0.2">
      <c r="A3" s="55" t="s">
        <v>24</v>
      </c>
      <c r="B3" s="55" t="s">
        <v>40</v>
      </c>
      <c r="C3" s="55" t="s">
        <v>38</v>
      </c>
      <c r="D3" s="55" t="s">
        <v>19</v>
      </c>
      <c r="E3" s="55" t="s">
        <v>41</v>
      </c>
      <c r="F3" s="55" t="s">
        <v>20</v>
      </c>
      <c r="G3" s="55" t="s">
        <v>21</v>
      </c>
      <c r="H3" s="55" t="s">
        <v>42</v>
      </c>
      <c r="I3" s="55" t="s">
        <v>43</v>
      </c>
      <c r="J3" s="55" t="s">
        <v>44</v>
      </c>
      <c r="K3" s="56" t="s">
        <v>3</v>
      </c>
      <c r="L3" s="21" t="s">
        <v>0</v>
      </c>
      <c r="M3" s="47" t="s">
        <v>2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22" t="s">
        <v>1</v>
      </c>
      <c r="W3" s="22" t="s">
        <v>1</v>
      </c>
      <c r="X3" s="22" t="s">
        <v>1</v>
      </c>
      <c r="Y3" s="22" t="s">
        <v>1</v>
      </c>
      <c r="Z3" s="22" t="s">
        <v>1</v>
      </c>
      <c r="AA3" s="22" t="s">
        <v>1</v>
      </c>
      <c r="AB3" s="22" t="s">
        <v>1</v>
      </c>
      <c r="AC3" s="22" t="s">
        <v>1</v>
      </c>
      <c r="AD3" s="22" t="s">
        <v>1</v>
      </c>
      <c r="AE3" s="22" t="s">
        <v>1</v>
      </c>
    </row>
    <row r="4" spans="1:31" ht="30.1" customHeight="1" x14ac:dyDescent="0.25">
      <c r="A4" s="133" t="s">
        <v>32</v>
      </c>
      <c r="B4" s="124" t="s">
        <v>36</v>
      </c>
      <c r="C4" s="139">
        <v>1</v>
      </c>
      <c r="D4" s="85">
        <v>1</v>
      </c>
      <c r="E4" s="124" t="s">
        <v>15</v>
      </c>
      <c r="F4" s="73" t="s">
        <v>22</v>
      </c>
      <c r="G4" s="74" t="s">
        <v>29</v>
      </c>
      <c r="H4" s="74" t="s">
        <v>12</v>
      </c>
      <c r="I4" s="74" t="s">
        <v>14</v>
      </c>
      <c r="J4" s="75">
        <v>7.65</v>
      </c>
      <c r="K4" s="79">
        <f>1000</f>
        <v>1000</v>
      </c>
      <c r="L4" s="23">
        <f>K4-(SUM(N4:AE4))</f>
        <v>1000</v>
      </c>
      <c r="M4" s="24" t="str">
        <f t="shared" ref="M4:M57" si="0">IF(L4&lt;0,"ATENÇÃO","OK")</f>
        <v>OK</v>
      </c>
      <c r="N4" s="57"/>
      <c r="O4" s="57"/>
      <c r="P4" s="57"/>
      <c r="Q4" s="58"/>
      <c r="R4" s="59"/>
      <c r="S4" s="57"/>
      <c r="T4" s="57"/>
      <c r="U4" s="60"/>
      <c r="V4" s="61"/>
      <c r="W4" s="62"/>
      <c r="X4" s="50"/>
      <c r="Y4" s="34"/>
      <c r="Z4" s="32"/>
      <c r="AA4" s="32"/>
      <c r="AB4" s="32"/>
      <c r="AC4" s="32"/>
      <c r="AD4" s="32"/>
      <c r="AE4" s="32"/>
    </row>
    <row r="5" spans="1:31" ht="30.1" customHeight="1" x14ac:dyDescent="0.25">
      <c r="A5" s="134"/>
      <c r="B5" s="125"/>
      <c r="C5" s="140"/>
      <c r="D5" s="86">
        <v>2</v>
      </c>
      <c r="E5" s="125"/>
      <c r="F5" s="77" t="s">
        <v>22</v>
      </c>
      <c r="G5" s="78" t="s">
        <v>30</v>
      </c>
      <c r="H5" s="78" t="s">
        <v>18</v>
      </c>
      <c r="I5" s="78" t="s">
        <v>14</v>
      </c>
      <c r="J5" s="75">
        <v>400</v>
      </c>
      <c r="K5" s="79">
        <f>10</f>
        <v>10</v>
      </c>
      <c r="L5" s="23">
        <f t="shared" ref="L5" si="1">K5-(SUM(N5:AE5))</f>
        <v>10</v>
      </c>
      <c r="M5" s="24" t="str">
        <f t="shared" si="0"/>
        <v>OK</v>
      </c>
      <c r="N5" s="57"/>
      <c r="O5" s="57"/>
      <c r="P5" s="57"/>
      <c r="Q5" s="58"/>
      <c r="R5" s="59"/>
      <c r="S5" s="59"/>
      <c r="T5" s="57"/>
      <c r="U5" s="57"/>
      <c r="V5" s="57"/>
      <c r="W5" s="62"/>
      <c r="X5" s="50"/>
      <c r="Y5" s="34"/>
      <c r="Z5" s="32"/>
      <c r="AA5" s="32"/>
      <c r="AB5" s="32"/>
      <c r="AC5" s="32"/>
      <c r="AD5" s="32"/>
      <c r="AE5" s="32"/>
    </row>
    <row r="6" spans="1:31" ht="30.1" customHeight="1" x14ac:dyDescent="0.25">
      <c r="A6" s="134"/>
      <c r="B6" s="132" t="s">
        <v>27</v>
      </c>
      <c r="C6" s="141">
        <v>5</v>
      </c>
      <c r="D6" s="87">
        <v>9</v>
      </c>
      <c r="E6" s="132" t="s">
        <v>23</v>
      </c>
      <c r="F6" s="81" t="s">
        <v>22</v>
      </c>
      <c r="G6" s="82" t="s">
        <v>29</v>
      </c>
      <c r="H6" s="82" t="s">
        <v>12</v>
      </c>
      <c r="I6" s="82" t="s">
        <v>14</v>
      </c>
      <c r="J6" s="83">
        <v>4.1500000000000004</v>
      </c>
      <c r="K6" s="89">
        <f>0</f>
        <v>0</v>
      </c>
      <c r="L6" s="23">
        <f>K6-(SUM(N6:AE6))</f>
        <v>0</v>
      </c>
      <c r="M6" s="24" t="str">
        <f t="shared" si="0"/>
        <v>OK</v>
      </c>
      <c r="N6" s="63"/>
      <c r="O6" s="57"/>
      <c r="P6" s="59"/>
      <c r="Q6" s="58"/>
      <c r="R6" s="59"/>
      <c r="S6" s="59"/>
      <c r="T6" s="57"/>
      <c r="U6" s="60"/>
      <c r="V6" s="61"/>
      <c r="W6" s="62"/>
      <c r="X6" s="50"/>
      <c r="Y6" s="34"/>
      <c r="Z6" s="32"/>
      <c r="AA6" s="32"/>
      <c r="AB6" s="32"/>
      <c r="AC6" s="32"/>
      <c r="AD6" s="32"/>
      <c r="AE6" s="32"/>
    </row>
    <row r="7" spans="1:31" ht="30.1" customHeight="1" x14ac:dyDescent="0.25">
      <c r="A7" s="135"/>
      <c r="B7" s="132"/>
      <c r="C7" s="141"/>
      <c r="D7" s="87">
        <v>10</v>
      </c>
      <c r="E7" s="132"/>
      <c r="F7" s="81" t="s">
        <v>22</v>
      </c>
      <c r="G7" s="82" t="s">
        <v>30</v>
      </c>
      <c r="H7" s="82" t="s">
        <v>18</v>
      </c>
      <c r="I7" s="82" t="s">
        <v>14</v>
      </c>
      <c r="J7" s="83">
        <v>699.26</v>
      </c>
      <c r="K7" s="89">
        <f>0</f>
        <v>0</v>
      </c>
      <c r="L7" s="23">
        <f t="shared" ref="L7" si="2">K7-(SUM(N7:AE7))</f>
        <v>0</v>
      </c>
      <c r="M7" s="24" t="str">
        <f t="shared" si="0"/>
        <v>OK</v>
      </c>
      <c r="N7" s="63"/>
      <c r="O7" s="57"/>
      <c r="P7" s="59"/>
      <c r="Q7" s="58"/>
      <c r="R7" s="59"/>
      <c r="S7" s="59"/>
      <c r="T7" s="57"/>
      <c r="U7" s="57"/>
      <c r="V7" s="57"/>
      <c r="W7" s="62"/>
      <c r="X7" s="50"/>
      <c r="Y7" s="34"/>
      <c r="Z7" s="32"/>
      <c r="AA7" s="32"/>
      <c r="AB7" s="32"/>
      <c r="AC7" s="32"/>
      <c r="AD7" s="32"/>
      <c r="AE7" s="32"/>
    </row>
    <row r="8" spans="1:31" ht="30.1" customHeight="1" x14ac:dyDescent="0.25">
      <c r="A8" s="136" t="s">
        <v>25</v>
      </c>
      <c r="B8" s="114" t="s">
        <v>34</v>
      </c>
      <c r="C8" s="115">
        <v>6</v>
      </c>
      <c r="D8" s="84">
        <v>11</v>
      </c>
      <c r="E8" s="114" t="s">
        <v>15</v>
      </c>
      <c r="F8" s="69" t="s">
        <v>22</v>
      </c>
      <c r="G8" s="70" t="s">
        <v>29</v>
      </c>
      <c r="H8" s="70" t="s">
        <v>12</v>
      </c>
      <c r="I8" s="70" t="s">
        <v>14</v>
      </c>
      <c r="J8" s="68">
        <v>7.84</v>
      </c>
      <c r="K8" s="89">
        <f>0</f>
        <v>0</v>
      </c>
      <c r="L8" s="23">
        <f>K8-(SUM(N8:AE8))</f>
        <v>0</v>
      </c>
      <c r="M8" s="24" t="str">
        <f t="shared" si="0"/>
        <v>OK</v>
      </c>
      <c r="N8" s="57"/>
      <c r="O8" s="57"/>
      <c r="P8" s="59"/>
      <c r="Q8" s="57"/>
      <c r="R8" s="57"/>
      <c r="S8" s="59"/>
      <c r="T8" s="57"/>
      <c r="U8" s="64"/>
      <c r="V8" s="61"/>
      <c r="W8" s="62"/>
      <c r="X8" s="50"/>
      <c r="Y8" s="34"/>
      <c r="Z8" s="32"/>
      <c r="AA8" s="32"/>
      <c r="AB8" s="32"/>
      <c r="AC8" s="32"/>
      <c r="AD8" s="32"/>
      <c r="AE8" s="32"/>
    </row>
    <row r="9" spans="1:31" ht="30.1" customHeight="1" x14ac:dyDescent="0.25">
      <c r="A9" s="137"/>
      <c r="B9" s="114"/>
      <c r="C9" s="115"/>
      <c r="D9" s="84">
        <v>12</v>
      </c>
      <c r="E9" s="114"/>
      <c r="F9" s="69" t="s">
        <v>22</v>
      </c>
      <c r="G9" s="70" t="s">
        <v>30</v>
      </c>
      <c r="H9" s="70" t="s">
        <v>18</v>
      </c>
      <c r="I9" s="70" t="s">
        <v>14</v>
      </c>
      <c r="J9" s="68">
        <v>1700</v>
      </c>
      <c r="K9" s="89">
        <f>0</f>
        <v>0</v>
      </c>
      <c r="L9" s="23">
        <f t="shared" ref="L9" si="3">K9-(SUM(N9:AE9))</f>
        <v>0</v>
      </c>
      <c r="M9" s="24" t="str">
        <f t="shared" si="0"/>
        <v>OK</v>
      </c>
      <c r="N9" s="57"/>
      <c r="O9" s="57"/>
      <c r="P9" s="59"/>
      <c r="Q9" s="57"/>
      <c r="R9" s="58"/>
      <c r="S9" s="59"/>
      <c r="T9" s="57"/>
      <c r="U9" s="65"/>
      <c r="V9" s="57"/>
      <c r="W9" s="62"/>
      <c r="X9" s="50"/>
      <c r="Y9" s="34"/>
      <c r="Z9" s="32"/>
      <c r="AA9" s="32"/>
      <c r="AB9" s="32"/>
      <c r="AC9" s="32"/>
      <c r="AD9" s="32"/>
      <c r="AE9" s="32"/>
    </row>
    <row r="10" spans="1:31" ht="30.1" customHeight="1" x14ac:dyDescent="0.25">
      <c r="A10" s="137"/>
      <c r="B10" s="114" t="s">
        <v>27</v>
      </c>
      <c r="C10" s="115">
        <v>7</v>
      </c>
      <c r="D10" s="84">
        <v>13</v>
      </c>
      <c r="E10" s="114" t="s">
        <v>16</v>
      </c>
      <c r="F10" s="69" t="s">
        <v>22</v>
      </c>
      <c r="G10" s="70" t="s">
        <v>29</v>
      </c>
      <c r="H10" s="70" t="s">
        <v>12</v>
      </c>
      <c r="I10" s="70" t="s">
        <v>14</v>
      </c>
      <c r="J10" s="68">
        <v>11</v>
      </c>
      <c r="K10" s="89">
        <f>0</f>
        <v>0</v>
      </c>
      <c r="L10" s="23">
        <f>K10-(SUM(N10:AE10))</f>
        <v>0</v>
      </c>
      <c r="M10" s="24" t="str">
        <f t="shared" si="0"/>
        <v>OK</v>
      </c>
      <c r="N10" s="57"/>
      <c r="O10" s="66"/>
      <c r="P10" s="57"/>
      <c r="Q10" s="58"/>
      <c r="R10" s="58"/>
      <c r="S10" s="59"/>
      <c r="T10" s="57"/>
      <c r="U10" s="60"/>
      <c r="V10" s="61"/>
      <c r="W10" s="62"/>
      <c r="X10" s="50"/>
      <c r="Y10" s="34"/>
      <c r="Z10" s="32"/>
      <c r="AA10" s="32"/>
      <c r="AB10" s="32"/>
      <c r="AC10" s="32"/>
      <c r="AD10" s="32"/>
      <c r="AE10" s="32"/>
    </row>
    <row r="11" spans="1:31" ht="30.1" customHeight="1" x14ac:dyDescent="0.25">
      <c r="A11" s="137"/>
      <c r="B11" s="114"/>
      <c r="C11" s="115"/>
      <c r="D11" s="84">
        <v>14</v>
      </c>
      <c r="E11" s="114"/>
      <c r="F11" s="69" t="s">
        <v>22</v>
      </c>
      <c r="G11" s="70" t="s">
        <v>30</v>
      </c>
      <c r="H11" s="70" t="s">
        <v>18</v>
      </c>
      <c r="I11" s="70" t="s">
        <v>14</v>
      </c>
      <c r="J11" s="68">
        <v>1828.57</v>
      </c>
      <c r="K11" s="89">
        <f>0</f>
        <v>0</v>
      </c>
      <c r="L11" s="23">
        <f t="shared" ref="L11" si="4">K11-(SUM(N11:AE11))</f>
        <v>0</v>
      </c>
      <c r="M11" s="24" t="str">
        <f t="shared" si="0"/>
        <v>OK</v>
      </c>
      <c r="N11" s="57"/>
      <c r="O11" s="66"/>
      <c r="P11" s="57"/>
      <c r="Q11" s="58"/>
      <c r="R11" s="58"/>
      <c r="S11" s="59"/>
      <c r="T11" s="57"/>
      <c r="U11" s="57"/>
      <c r="V11" s="57"/>
      <c r="W11" s="62"/>
      <c r="X11" s="50"/>
      <c r="Y11" s="34"/>
      <c r="Z11" s="32"/>
      <c r="AA11" s="32"/>
      <c r="AB11" s="32"/>
      <c r="AC11" s="32"/>
      <c r="AD11" s="32"/>
      <c r="AE11" s="32"/>
    </row>
    <row r="12" spans="1:31" ht="30.1" customHeight="1" x14ac:dyDescent="0.25">
      <c r="A12" s="137"/>
      <c r="B12" s="114" t="s">
        <v>27</v>
      </c>
      <c r="C12" s="115">
        <v>8</v>
      </c>
      <c r="D12" s="84">
        <v>15</v>
      </c>
      <c r="E12" s="114" t="s">
        <v>17</v>
      </c>
      <c r="F12" s="69" t="s">
        <v>22</v>
      </c>
      <c r="G12" s="70" t="s">
        <v>29</v>
      </c>
      <c r="H12" s="70" t="s">
        <v>12</v>
      </c>
      <c r="I12" s="70" t="s">
        <v>14</v>
      </c>
      <c r="J12" s="68">
        <v>18.399999999999999</v>
      </c>
      <c r="K12" s="89">
        <f>0</f>
        <v>0</v>
      </c>
      <c r="L12" s="23">
        <f>K12-(SUM(N12:AE12))</f>
        <v>0</v>
      </c>
      <c r="M12" s="24" t="str">
        <f t="shared" si="0"/>
        <v>OK</v>
      </c>
      <c r="N12" s="57"/>
      <c r="O12" s="66"/>
      <c r="P12" s="59"/>
      <c r="Q12" s="57"/>
      <c r="R12" s="58"/>
      <c r="S12" s="59"/>
      <c r="T12" s="57"/>
      <c r="U12" s="65"/>
      <c r="V12" s="61"/>
      <c r="W12" s="62"/>
      <c r="X12" s="50"/>
      <c r="Y12" s="34"/>
      <c r="Z12" s="32"/>
      <c r="AA12" s="32"/>
      <c r="AB12" s="32"/>
      <c r="AC12" s="32"/>
      <c r="AD12" s="32"/>
      <c r="AE12" s="32"/>
    </row>
    <row r="13" spans="1:31" ht="30.1" customHeight="1" x14ac:dyDescent="0.25">
      <c r="A13" s="137"/>
      <c r="B13" s="114"/>
      <c r="C13" s="115"/>
      <c r="D13" s="84">
        <v>16</v>
      </c>
      <c r="E13" s="114"/>
      <c r="F13" s="69" t="s">
        <v>22</v>
      </c>
      <c r="G13" s="70" t="s">
        <v>30</v>
      </c>
      <c r="H13" s="70" t="s">
        <v>18</v>
      </c>
      <c r="I13" s="70" t="s">
        <v>14</v>
      </c>
      <c r="J13" s="68">
        <v>2900</v>
      </c>
      <c r="K13" s="89">
        <f>0</f>
        <v>0</v>
      </c>
      <c r="L13" s="23">
        <f t="shared" ref="L13:L56" si="5">K13-(SUM(N13:AE13))</f>
        <v>0</v>
      </c>
      <c r="M13" s="24" t="str">
        <f t="shared" si="0"/>
        <v>OK</v>
      </c>
      <c r="N13" s="57"/>
      <c r="O13" s="66"/>
      <c r="P13" s="59"/>
      <c r="Q13" s="59"/>
      <c r="R13" s="59"/>
      <c r="S13" s="59"/>
      <c r="T13" s="57"/>
      <c r="U13" s="65"/>
      <c r="V13" s="57"/>
      <c r="W13" s="62"/>
      <c r="X13" s="50"/>
      <c r="Y13" s="34"/>
      <c r="Z13" s="32"/>
      <c r="AA13" s="32"/>
      <c r="AB13" s="32"/>
      <c r="AC13" s="32"/>
      <c r="AD13" s="32"/>
      <c r="AE13" s="32"/>
    </row>
    <row r="14" spans="1:31" s="7" customFormat="1" ht="30.1" customHeight="1" x14ac:dyDescent="0.25">
      <c r="A14" s="137"/>
      <c r="B14" s="114" t="s">
        <v>34</v>
      </c>
      <c r="C14" s="115">
        <v>9</v>
      </c>
      <c r="D14" s="84">
        <v>17</v>
      </c>
      <c r="E14" s="114" t="s">
        <v>13</v>
      </c>
      <c r="F14" s="69" t="s">
        <v>22</v>
      </c>
      <c r="G14" s="70" t="s">
        <v>29</v>
      </c>
      <c r="H14" s="70" t="s">
        <v>12</v>
      </c>
      <c r="I14" s="70" t="s">
        <v>14</v>
      </c>
      <c r="J14" s="68">
        <v>16.21</v>
      </c>
      <c r="K14" s="89">
        <f>0</f>
        <v>0</v>
      </c>
      <c r="L14" s="23">
        <f t="shared" ref="L14:L41" si="6">K14-(SUM(N14:AE14))</f>
        <v>0</v>
      </c>
      <c r="M14" s="24" t="str">
        <f t="shared" si="0"/>
        <v>OK</v>
      </c>
      <c r="N14" s="57"/>
      <c r="O14" s="57"/>
      <c r="P14" s="57"/>
      <c r="Q14" s="59"/>
      <c r="R14" s="57"/>
      <c r="S14" s="59"/>
      <c r="T14" s="59"/>
      <c r="U14" s="67"/>
      <c r="V14" s="57"/>
      <c r="W14" s="62"/>
      <c r="X14" s="50"/>
      <c r="Y14" s="34"/>
      <c r="Z14" s="32"/>
      <c r="AA14" s="32"/>
      <c r="AB14" s="32"/>
      <c r="AC14" s="32"/>
      <c r="AD14" s="32"/>
      <c r="AE14" s="32"/>
    </row>
    <row r="15" spans="1:31" s="7" customFormat="1" ht="30.1" customHeight="1" x14ac:dyDescent="0.25">
      <c r="A15" s="138"/>
      <c r="B15" s="114"/>
      <c r="C15" s="115"/>
      <c r="D15" s="84">
        <v>18</v>
      </c>
      <c r="E15" s="114"/>
      <c r="F15" s="69" t="s">
        <v>22</v>
      </c>
      <c r="G15" s="70" t="s">
        <v>30</v>
      </c>
      <c r="H15" s="70" t="s">
        <v>18</v>
      </c>
      <c r="I15" s="70" t="s">
        <v>14</v>
      </c>
      <c r="J15" s="68">
        <v>2650</v>
      </c>
      <c r="K15" s="89">
        <f>0</f>
        <v>0</v>
      </c>
      <c r="L15" s="23">
        <f t="shared" si="6"/>
        <v>0</v>
      </c>
      <c r="M15" s="24" t="str">
        <f t="shared" si="0"/>
        <v>OK</v>
      </c>
      <c r="N15" s="57"/>
      <c r="O15" s="57"/>
      <c r="P15" s="57"/>
      <c r="Q15" s="59"/>
      <c r="R15" s="57"/>
      <c r="S15" s="59"/>
      <c r="T15" s="59"/>
      <c r="U15" s="67"/>
      <c r="V15" s="57"/>
      <c r="W15" s="62"/>
      <c r="X15" s="50"/>
      <c r="Y15" s="34"/>
      <c r="Z15" s="32"/>
      <c r="AA15" s="32"/>
      <c r="AB15" s="32"/>
      <c r="AC15" s="32"/>
      <c r="AD15" s="32"/>
      <c r="AE15" s="32"/>
    </row>
    <row r="16" spans="1:31" s="7" customFormat="1" ht="30.1" customHeight="1" x14ac:dyDescent="0.25">
      <c r="A16" s="117" t="s">
        <v>33</v>
      </c>
      <c r="B16" s="114" t="s">
        <v>45</v>
      </c>
      <c r="C16" s="115">
        <v>10</v>
      </c>
      <c r="D16" s="84">
        <v>19</v>
      </c>
      <c r="E16" s="114" t="s">
        <v>15</v>
      </c>
      <c r="F16" s="69" t="s">
        <v>22</v>
      </c>
      <c r="G16" s="70" t="s">
        <v>29</v>
      </c>
      <c r="H16" s="70" t="s">
        <v>12</v>
      </c>
      <c r="I16" s="70" t="s">
        <v>14</v>
      </c>
      <c r="J16" s="68">
        <v>7.9</v>
      </c>
      <c r="K16" s="89">
        <f>0</f>
        <v>0</v>
      </c>
      <c r="L16" s="23">
        <f t="shared" si="6"/>
        <v>0</v>
      </c>
      <c r="M16" s="24" t="str">
        <f t="shared" si="0"/>
        <v>OK</v>
      </c>
      <c r="N16" s="57"/>
      <c r="O16" s="57"/>
      <c r="P16" s="59"/>
      <c r="Q16" s="59"/>
      <c r="R16" s="59"/>
      <c r="S16" s="59"/>
      <c r="T16" s="59"/>
      <c r="U16" s="67"/>
      <c r="V16" s="57"/>
      <c r="W16" s="62"/>
      <c r="X16" s="51"/>
      <c r="Y16" s="34"/>
      <c r="Z16" s="32"/>
      <c r="AA16" s="32"/>
      <c r="AB16" s="32"/>
      <c r="AC16" s="32"/>
      <c r="AD16" s="32"/>
      <c r="AE16" s="32"/>
    </row>
    <row r="17" spans="1:31" s="7" customFormat="1" ht="30.1" customHeight="1" x14ac:dyDescent="0.25">
      <c r="A17" s="118"/>
      <c r="B17" s="114"/>
      <c r="C17" s="115"/>
      <c r="D17" s="84">
        <v>20</v>
      </c>
      <c r="E17" s="114"/>
      <c r="F17" s="69" t="s">
        <v>22</v>
      </c>
      <c r="G17" s="70" t="s">
        <v>30</v>
      </c>
      <c r="H17" s="70" t="s">
        <v>18</v>
      </c>
      <c r="I17" s="70" t="s">
        <v>14</v>
      </c>
      <c r="J17" s="68">
        <v>1632.32</v>
      </c>
      <c r="K17" s="89">
        <f>0</f>
        <v>0</v>
      </c>
      <c r="L17" s="23">
        <f t="shared" si="6"/>
        <v>0</v>
      </c>
      <c r="M17" s="24" t="str">
        <f t="shared" si="0"/>
        <v>OK</v>
      </c>
      <c r="N17" s="57"/>
      <c r="O17" s="57"/>
      <c r="P17" s="59"/>
      <c r="Q17" s="59"/>
      <c r="R17" s="59"/>
      <c r="S17" s="59"/>
      <c r="T17" s="59"/>
      <c r="U17" s="67"/>
      <c r="V17" s="57"/>
      <c r="W17" s="62"/>
      <c r="X17" s="51"/>
      <c r="Y17" s="34"/>
      <c r="Z17" s="32"/>
      <c r="AA17" s="32"/>
      <c r="AB17" s="32"/>
      <c r="AC17" s="32"/>
      <c r="AD17" s="32"/>
      <c r="AE17" s="32"/>
    </row>
    <row r="18" spans="1:31" s="7" customFormat="1" ht="30.1" customHeight="1" x14ac:dyDescent="0.25">
      <c r="A18" s="118"/>
      <c r="B18" s="114" t="s">
        <v>45</v>
      </c>
      <c r="C18" s="115">
        <v>11</v>
      </c>
      <c r="D18" s="84">
        <v>21</v>
      </c>
      <c r="E18" s="114" t="s">
        <v>16</v>
      </c>
      <c r="F18" s="69" t="s">
        <v>22</v>
      </c>
      <c r="G18" s="70" t="s">
        <v>29</v>
      </c>
      <c r="H18" s="70" t="s">
        <v>12</v>
      </c>
      <c r="I18" s="70" t="s">
        <v>14</v>
      </c>
      <c r="J18" s="68">
        <v>8</v>
      </c>
      <c r="K18" s="89">
        <f>0</f>
        <v>0</v>
      </c>
      <c r="L18" s="23">
        <f t="shared" si="6"/>
        <v>0</v>
      </c>
      <c r="M18" s="24" t="str">
        <f t="shared" si="0"/>
        <v>OK</v>
      </c>
      <c r="N18" s="51"/>
      <c r="O18" s="51"/>
      <c r="P18" s="50"/>
      <c r="Q18" s="51"/>
      <c r="R18" s="50"/>
      <c r="S18" s="51"/>
      <c r="T18" s="50"/>
      <c r="U18" s="48"/>
      <c r="V18" s="51"/>
      <c r="W18" s="34"/>
      <c r="X18" s="50"/>
      <c r="Y18" s="34"/>
      <c r="Z18" s="32"/>
      <c r="AA18" s="32"/>
      <c r="AB18" s="32"/>
      <c r="AC18" s="32"/>
      <c r="AD18" s="32"/>
      <c r="AE18" s="32"/>
    </row>
    <row r="19" spans="1:31" s="7" customFormat="1" ht="30.1" customHeight="1" x14ac:dyDescent="0.25">
      <c r="A19" s="118"/>
      <c r="B19" s="114"/>
      <c r="C19" s="115"/>
      <c r="D19" s="84">
        <v>22</v>
      </c>
      <c r="E19" s="114"/>
      <c r="F19" s="69" t="s">
        <v>22</v>
      </c>
      <c r="G19" s="70" t="s">
        <v>30</v>
      </c>
      <c r="H19" s="70" t="s">
        <v>18</v>
      </c>
      <c r="I19" s="70" t="s">
        <v>14</v>
      </c>
      <c r="J19" s="68">
        <v>992.32</v>
      </c>
      <c r="K19" s="89">
        <f>0</f>
        <v>0</v>
      </c>
      <c r="L19" s="23">
        <f t="shared" si="6"/>
        <v>0</v>
      </c>
      <c r="M19" s="24" t="str">
        <f t="shared" si="0"/>
        <v>OK</v>
      </c>
      <c r="N19" s="51"/>
      <c r="O19" s="51"/>
      <c r="P19" s="50"/>
      <c r="Q19" s="51"/>
      <c r="R19" s="50"/>
      <c r="S19" s="51"/>
      <c r="T19" s="50"/>
      <c r="U19" s="48"/>
      <c r="V19" s="51"/>
      <c r="W19" s="34"/>
      <c r="X19" s="50"/>
      <c r="Y19" s="34"/>
      <c r="Z19" s="32"/>
      <c r="AA19" s="32"/>
      <c r="AB19" s="32"/>
      <c r="AC19" s="32"/>
      <c r="AD19" s="32"/>
      <c r="AE19" s="32"/>
    </row>
    <row r="20" spans="1:31" ht="30.1" customHeight="1" x14ac:dyDescent="0.25">
      <c r="A20" s="118"/>
      <c r="B20" s="114" t="s">
        <v>46</v>
      </c>
      <c r="C20" s="115">
        <v>12</v>
      </c>
      <c r="D20" s="84">
        <v>23</v>
      </c>
      <c r="E20" s="114" t="s">
        <v>17</v>
      </c>
      <c r="F20" s="69" t="s">
        <v>22</v>
      </c>
      <c r="G20" s="70" t="s">
        <v>29</v>
      </c>
      <c r="H20" s="70" t="s">
        <v>12</v>
      </c>
      <c r="I20" s="70" t="s">
        <v>14</v>
      </c>
      <c r="J20" s="68">
        <v>15.72</v>
      </c>
      <c r="K20" s="89">
        <f>0</f>
        <v>0</v>
      </c>
      <c r="L20" s="23">
        <f t="shared" ref="L20:L21" si="7">K20-(SUM(N20:AE20))</f>
        <v>0</v>
      </c>
      <c r="M20" s="24" t="str">
        <f t="shared" si="0"/>
        <v>OK</v>
      </c>
      <c r="N20" s="46"/>
      <c r="O20" s="46"/>
      <c r="P20" s="52"/>
      <c r="Q20" s="52"/>
      <c r="R20" s="52"/>
      <c r="S20" s="52"/>
      <c r="T20" s="52"/>
      <c r="U20" s="52"/>
      <c r="V20" s="52"/>
      <c r="W20" s="52"/>
      <c r="X20" s="49"/>
      <c r="Y20" s="49"/>
      <c r="Z20" s="49"/>
      <c r="AA20" s="49"/>
      <c r="AB20" s="49"/>
      <c r="AC20" s="49"/>
      <c r="AD20" s="49"/>
      <c r="AE20" s="49"/>
    </row>
    <row r="21" spans="1:31" ht="30.1" customHeight="1" x14ac:dyDescent="0.25">
      <c r="A21" s="118"/>
      <c r="B21" s="114"/>
      <c r="C21" s="115"/>
      <c r="D21" s="84">
        <v>24</v>
      </c>
      <c r="E21" s="114"/>
      <c r="F21" s="69" t="s">
        <v>22</v>
      </c>
      <c r="G21" s="70" t="s">
        <v>30</v>
      </c>
      <c r="H21" s="70" t="s">
        <v>18</v>
      </c>
      <c r="I21" s="70" t="s">
        <v>14</v>
      </c>
      <c r="J21" s="68">
        <v>2252.44</v>
      </c>
      <c r="K21" s="89">
        <f>0</f>
        <v>0</v>
      </c>
      <c r="L21" s="23">
        <f t="shared" si="7"/>
        <v>0</v>
      </c>
      <c r="M21" s="24" t="str">
        <f t="shared" si="0"/>
        <v>OK</v>
      </c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49"/>
      <c r="Y21" s="49"/>
      <c r="Z21" s="49"/>
      <c r="AA21" s="49"/>
      <c r="AB21" s="49"/>
      <c r="AC21" s="49"/>
      <c r="AD21" s="49"/>
      <c r="AE21" s="49"/>
    </row>
    <row r="22" spans="1:31" ht="30.1" customHeight="1" x14ac:dyDescent="0.25">
      <c r="A22" s="118"/>
      <c r="B22" s="114" t="s">
        <v>34</v>
      </c>
      <c r="C22" s="115">
        <v>13</v>
      </c>
      <c r="D22" s="84">
        <v>25</v>
      </c>
      <c r="E22" s="114" t="s">
        <v>13</v>
      </c>
      <c r="F22" s="69" t="s">
        <v>22</v>
      </c>
      <c r="G22" s="70" t="s">
        <v>29</v>
      </c>
      <c r="H22" s="70" t="s">
        <v>12</v>
      </c>
      <c r="I22" s="70" t="s">
        <v>14</v>
      </c>
      <c r="J22" s="68">
        <v>15.44</v>
      </c>
      <c r="K22" s="89">
        <f>0</f>
        <v>0</v>
      </c>
      <c r="L22" s="23">
        <f t="shared" si="6"/>
        <v>0</v>
      </c>
      <c r="M22" s="24" t="str">
        <f t="shared" si="0"/>
        <v>OK</v>
      </c>
      <c r="N22" s="46"/>
      <c r="O22" s="46"/>
      <c r="P22" s="52"/>
      <c r="Q22" s="52"/>
      <c r="R22" s="52"/>
      <c r="S22" s="52"/>
      <c r="T22" s="52"/>
      <c r="U22" s="52"/>
      <c r="V22" s="52"/>
      <c r="W22" s="52"/>
      <c r="X22" s="49"/>
      <c r="Y22" s="49"/>
      <c r="Z22" s="49"/>
      <c r="AA22" s="49"/>
      <c r="AB22" s="49"/>
      <c r="AC22" s="49"/>
      <c r="AD22" s="49"/>
      <c r="AE22" s="49"/>
    </row>
    <row r="23" spans="1:31" ht="30.1" customHeight="1" x14ac:dyDescent="0.25">
      <c r="A23" s="119"/>
      <c r="B23" s="114"/>
      <c r="C23" s="115"/>
      <c r="D23" s="84">
        <v>26</v>
      </c>
      <c r="E23" s="114"/>
      <c r="F23" s="69" t="s">
        <v>22</v>
      </c>
      <c r="G23" s="70" t="s">
        <v>30</v>
      </c>
      <c r="H23" s="70" t="s">
        <v>18</v>
      </c>
      <c r="I23" s="70" t="s">
        <v>14</v>
      </c>
      <c r="J23" s="68">
        <v>2650</v>
      </c>
      <c r="K23" s="89">
        <f>0</f>
        <v>0</v>
      </c>
      <c r="L23" s="23">
        <f t="shared" si="6"/>
        <v>0</v>
      </c>
      <c r="M23" s="24" t="str">
        <f t="shared" si="0"/>
        <v>OK</v>
      </c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49"/>
      <c r="Y23" s="49"/>
      <c r="Z23" s="49"/>
      <c r="AA23" s="49"/>
      <c r="AB23" s="49"/>
      <c r="AC23" s="49"/>
      <c r="AD23" s="49"/>
      <c r="AE23" s="49"/>
    </row>
    <row r="24" spans="1:31" s="7" customFormat="1" ht="30.1" customHeight="1" x14ac:dyDescent="0.25">
      <c r="A24" s="117" t="s">
        <v>26</v>
      </c>
      <c r="B24" s="114" t="s">
        <v>47</v>
      </c>
      <c r="C24" s="115">
        <v>14</v>
      </c>
      <c r="D24" s="84">
        <v>27</v>
      </c>
      <c r="E24" s="114" t="s">
        <v>15</v>
      </c>
      <c r="F24" s="69" t="s">
        <v>22</v>
      </c>
      <c r="G24" s="70" t="s">
        <v>29</v>
      </c>
      <c r="H24" s="70" t="s">
        <v>12</v>
      </c>
      <c r="I24" s="70" t="s">
        <v>14</v>
      </c>
      <c r="J24" s="68">
        <v>3.75</v>
      </c>
      <c r="K24" s="89">
        <f>0</f>
        <v>0</v>
      </c>
      <c r="L24" s="23">
        <f t="shared" si="6"/>
        <v>0</v>
      </c>
      <c r="M24" s="24" t="str">
        <f t="shared" si="0"/>
        <v>OK</v>
      </c>
      <c r="N24" s="51"/>
      <c r="O24" s="51"/>
      <c r="P24" s="51"/>
      <c r="Q24" s="50"/>
      <c r="R24" s="51"/>
      <c r="S24" s="50"/>
      <c r="T24" s="50"/>
      <c r="U24" s="48"/>
      <c r="V24" s="51"/>
      <c r="W24" s="34"/>
      <c r="X24" s="50"/>
      <c r="Y24" s="34"/>
      <c r="Z24" s="32"/>
      <c r="AA24" s="32"/>
      <c r="AB24" s="32"/>
      <c r="AC24" s="32"/>
      <c r="AD24" s="32"/>
      <c r="AE24" s="32"/>
    </row>
    <row r="25" spans="1:31" s="7" customFormat="1" ht="30.1" customHeight="1" x14ac:dyDescent="0.25">
      <c r="A25" s="118"/>
      <c r="B25" s="114"/>
      <c r="C25" s="115"/>
      <c r="D25" s="84">
        <v>28</v>
      </c>
      <c r="E25" s="114"/>
      <c r="F25" s="69" t="s">
        <v>22</v>
      </c>
      <c r="G25" s="70" t="s">
        <v>30</v>
      </c>
      <c r="H25" s="70" t="s">
        <v>18</v>
      </c>
      <c r="I25" s="70" t="s">
        <v>14</v>
      </c>
      <c r="J25" s="68">
        <v>115</v>
      </c>
      <c r="K25" s="89">
        <f>0</f>
        <v>0</v>
      </c>
      <c r="L25" s="23">
        <f t="shared" si="6"/>
        <v>0</v>
      </c>
      <c r="M25" s="24" t="str">
        <f t="shared" si="0"/>
        <v>OK</v>
      </c>
      <c r="N25" s="51"/>
      <c r="O25" s="51"/>
      <c r="P25" s="51"/>
      <c r="Q25" s="50"/>
      <c r="R25" s="51"/>
      <c r="S25" s="50"/>
      <c r="T25" s="50"/>
      <c r="U25" s="48"/>
      <c r="V25" s="51"/>
      <c r="W25" s="34"/>
      <c r="X25" s="50"/>
      <c r="Y25" s="34"/>
      <c r="Z25" s="32"/>
      <c r="AA25" s="32"/>
      <c r="AB25" s="32"/>
      <c r="AC25" s="32"/>
      <c r="AD25" s="32"/>
      <c r="AE25" s="32"/>
    </row>
    <row r="26" spans="1:31" s="7" customFormat="1" ht="30.1" customHeight="1" x14ac:dyDescent="0.25">
      <c r="A26" s="118"/>
      <c r="B26" s="114" t="s">
        <v>28</v>
      </c>
      <c r="C26" s="115">
        <v>15</v>
      </c>
      <c r="D26" s="84">
        <v>29</v>
      </c>
      <c r="E26" s="114" t="s">
        <v>16</v>
      </c>
      <c r="F26" s="69" t="s">
        <v>22</v>
      </c>
      <c r="G26" s="70" t="s">
        <v>29</v>
      </c>
      <c r="H26" s="70" t="s">
        <v>12</v>
      </c>
      <c r="I26" s="70" t="s">
        <v>14</v>
      </c>
      <c r="J26" s="68">
        <v>5.9</v>
      </c>
      <c r="K26" s="89">
        <f>0</f>
        <v>0</v>
      </c>
      <c r="L26" s="23">
        <f t="shared" si="6"/>
        <v>0</v>
      </c>
      <c r="M26" s="24" t="str">
        <f t="shared" si="0"/>
        <v>OK</v>
      </c>
      <c r="N26" s="51"/>
      <c r="O26" s="51"/>
      <c r="P26" s="50"/>
      <c r="Q26" s="50"/>
      <c r="R26" s="50"/>
      <c r="S26" s="50"/>
      <c r="T26" s="50"/>
      <c r="U26" s="48"/>
      <c r="V26" s="51"/>
      <c r="W26" s="34"/>
      <c r="X26" s="51"/>
      <c r="Y26" s="34"/>
      <c r="Z26" s="32"/>
      <c r="AA26" s="32"/>
      <c r="AB26" s="32"/>
      <c r="AC26" s="32"/>
      <c r="AD26" s="32"/>
      <c r="AE26" s="32"/>
    </row>
    <row r="27" spans="1:31" s="7" customFormat="1" ht="30.1" customHeight="1" x14ac:dyDescent="0.25">
      <c r="A27" s="118"/>
      <c r="B27" s="114"/>
      <c r="C27" s="115"/>
      <c r="D27" s="84">
        <v>30</v>
      </c>
      <c r="E27" s="114"/>
      <c r="F27" s="69" t="s">
        <v>22</v>
      </c>
      <c r="G27" s="70" t="s">
        <v>30</v>
      </c>
      <c r="H27" s="70" t="s">
        <v>18</v>
      </c>
      <c r="I27" s="70" t="s">
        <v>14</v>
      </c>
      <c r="J27" s="68">
        <v>600</v>
      </c>
      <c r="K27" s="89">
        <f>0</f>
        <v>0</v>
      </c>
      <c r="L27" s="23">
        <f t="shared" si="6"/>
        <v>0</v>
      </c>
      <c r="M27" s="24" t="str">
        <f t="shared" si="0"/>
        <v>OK</v>
      </c>
      <c r="N27" s="51"/>
      <c r="O27" s="51"/>
      <c r="P27" s="50"/>
      <c r="Q27" s="50"/>
      <c r="R27" s="50"/>
      <c r="S27" s="50"/>
      <c r="T27" s="50"/>
      <c r="U27" s="48"/>
      <c r="V27" s="51"/>
      <c r="W27" s="34"/>
      <c r="X27" s="51"/>
      <c r="Y27" s="34"/>
      <c r="Z27" s="32"/>
      <c r="AA27" s="32"/>
      <c r="AB27" s="32"/>
      <c r="AC27" s="32"/>
      <c r="AD27" s="32"/>
      <c r="AE27" s="32"/>
    </row>
    <row r="28" spans="1:31" s="7" customFormat="1" ht="30.1" customHeight="1" x14ac:dyDescent="0.25">
      <c r="A28" s="118"/>
      <c r="B28" s="114" t="s">
        <v>28</v>
      </c>
      <c r="C28" s="115">
        <v>16</v>
      </c>
      <c r="D28" s="84">
        <v>31</v>
      </c>
      <c r="E28" s="114" t="s">
        <v>17</v>
      </c>
      <c r="F28" s="69" t="s">
        <v>22</v>
      </c>
      <c r="G28" s="70" t="s">
        <v>29</v>
      </c>
      <c r="H28" s="70" t="s">
        <v>12</v>
      </c>
      <c r="I28" s="70" t="s">
        <v>14</v>
      </c>
      <c r="J28" s="68">
        <v>11.44</v>
      </c>
      <c r="K28" s="89">
        <f>0</f>
        <v>0</v>
      </c>
      <c r="L28" s="23">
        <f t="shared" si="6"/>
        <v>0</v>
      </c>
      <c r="M28" s="24" t="str">
        <f t="shared" si="0"/>
        <v>OK</v>
      </c>
      <c r="N28" s="51"/>
      <c r="O28" s="51"/>
      <c r="P28" s="50"/>
      <c r="Q28" s="51"/>
      <c r="R28" s="50"/>
      <c r="S28" s="51"/>
      <c r="T28" s="50"/>
      <c r="U28" s="48"/>
      <c r="V28" s="51"/>
      <c r="W28" s="34"/>
      <c r="X28" s="50"/>
      <c r="Y28" s="34"/>
      <c r="Z28" s="32"/>
      <c r="AA28" s="32"/>
      <c r="AB28" s="32"/>
      <c r="AC28" s="32"/>
      <c r="AD28" s="32"/>
      <c r="AE28" s="32"/>
    </row>
    <row r="29" spans="1:31" s="7" customFormat="1" ht="30.1" customHeight="1" x14ac:dyDescent="0.25">
      <c r="A29" s="118"/>
      <c r="B29" s="114"/>
      <c r="C29" s="115"/>
      <c r="D29" s="84">
        <v>32</v>
      </c>
      <c r="E29" s="114"/>
      <c r="F29" s="69" t="s">
        <v>22</v>
      </c>
      <c r="G29" s="70" t="s">
        <v>30</v>
      </c>
      <c r="H29" s="70" t="s">
        <v>18</v>
      </c>
      <c r="I29" s="70" t="s">
        <v>14</v>
      </c>
      <c r="J29" s="68">
        <v>800</v>
      </c>
      <c r="K29" s="89">
        <f>0</f>
        <v>0</v>
      </c>
      <c r="L29" s="23">
        <f t="shared" si="6"/>
        <v>0</v>
      </c>
      <c r="M29" s="24" t="str">
        <f t="shared" si="0"/>
        <v>OK</v>
      </c>
      <c r="N29" s="51"/>
      <c r="O29" s="51"/>
      <c r="P29" s="50"/>
      <c r="Q29" s="51"/>
      <c r="R29" s="50"/>
      <c r="S29" s="51"/>
      <c r="T29" s="50"/>
      <c r="U29" s="48"/>
      <c r="V29" s="51"/>
      <c r="W29" s="34"/>
      <c r="X29" s="50"/>
      <c r="Y29" s="34"/>
      <c r="Z29" s="32"/>
      <c r="AA29" s="32"/>
      <c r="AB29" s="32"/>
      <c r="AC29" s="32"/>
      <c r="AD29" s="32"/>
      <c r="AE29" s="32"/>
    </row>
    <row r="30" spans="1:31" ht="30.1" customHeight="1" x14ac:dyDescent="0.25">
      <c r="A30" s="118"/>
      <c r="B30" s="114" t="s">
        <v>48</v>
      </c>
      <c r="C30" s="115">
        <v>17</v>
      </c>
      <c r="D30" s="84">
        <v>33</v>
      </c>
      <c r="E30" s="114" t="s">
        <v>13</v>
      </c>
      <c r="F30" s="69" t="s">
        <v>22</v>
      </c>
      <c r="G30" s="70" t="s">
        <v>29</v>
      </c>
      <c r="H30" s="70" t="s">
        <v>12</v>
      </c>
      <c r="I30" s="70" t="s">
        <v>14</v>
      </c>
      <c r="J30" s="68">
        <v>10.25</v>
      </c>
      <c r="K30" s="89">
        <f>0</f>
        <v>0</v>
      </c>
      <c r="L30" s="23">
        <f t="shared" si="6"/>
        <v>0</v>
      </c>
      <c r="M30" s="24" t="str">
        <f t="shared" si="0"/>
        <v>OK</v>
      </c>
      <c r="N30" s="46"/>
      <c r="O30" s="46"/>
      <c r="P30" s="52"/>
      <c r="Q30" s="52"/>
      <c r="R30" s="52"/>
      <c r="S30" s="52"/>
      <c r="T30" s="52"/>
      <c r="U30" s="52"/>
      <c r="V30" s="52"/>
      <c r="W30" s="52"/>
      <c r="X30" s="49"/>
      <c r="Y30" s="49"/>
      <c r="Z30" s="49"/>
      <c r="AA30" s="49"/>
      <c r="AB30" s="49"/>
      <c r="AC30" s="49"/>
      <c r="AD30" s="49"/>
      <c r="AE30" s="49"/>
    </row>
    <row r="31" spans="1:31" ht="30.1" customHeight="1" x14ac:dyDescent="0.25">
      <c r="A31" s="119"/>
      <c r="B31" s="114"/>
      <c r="C31" s="115"/>
      <c r="D31" s="84">
        <v>34</v>
      </c>
      <c r="E31" s="114"/>
      <c r="F31" s="69" t="s">
        <v>22</v>
      </c>
      <c r="G31" s="70" t="s">
        <v>30</v>
      </c>
      <c r="H31" s="70" t="s">
        <v>18</v>
      </c>
      <c r="I31" s="70" t="s">
        <v>14</v>
      </c>
      <c r="J31" s="68">
        <v>750</v>
      </c>
      <c r="K31" s="89">
        <f>0</f>
        <v>0</v>
      </c>
      <c r="L31" s="23">
        <f t="shared" si="6"/>
        <v>0</v>
      </c>
      <c r="M31" s="24" t="str">
        <f t="shared" si="0"/>
        <v>OK</v>
      </c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49"/>
      <c r="Y31" s="49"/>
      <c r="Z31" s="49"/>
      <c r="AA31" s="49"/>
      <c r="AB31" s="49"/>
      <c r="AC31" s="49"/>
      <c r="AD31" s="49"/>
      <c r="AE31" s="49"/>
    </row>
    <row r="32" spans="1:31" ht="30.1" customHeight="1" x14ac:dyDescent="0.25">
      <c r="A32" s="117" t="s">
        <v>35</v>
      </c>
      <c r="B32" s="114" t="s">
        <v>49</v>
      </c>
      <c r="C32" s="115">
        <v>18</v>
      </c>
      <c r="D32" s="84">
        <v>35</v>
      </c>
      <c r="E32" s="114" t="s">
        <v>15</v>
      </c>
      <c r="F32" s="69" t="s">
        <v>22</v>
      </c>
      <c r="G32" s="70" t="s">
        <v>29</v>
      </c>
      <c r="H32" s="70" t="s">
        <v>12</v>
      </c>
      <c r="I32" s="70" t="s">
        <v>14</v>
      </c>
      <c r="J32" s="68">
        <v>9.19</v>
      </c>
      <c r="K32" s="89">
        <f>0</f>
        <v>0</v>
      </c>
      <c r="L32" s="23">
        <f t="shared" si="6"/>
        <v>0</v>
      </c>
      <c r="M32" s="24" t="str">
        <f t="shared" si="0"/>
        <v>OK</v>
      </c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49"/>
      <c r="Y32" s="49"/>
      <c r="Z32" s="49"/>
      <c r="AA32" s="49"/>
      <c r="AB32" s="49"/>
      <c r="AC32" s="49"/>
      <c r="AD32" s="49"/>
      <c r="AE32" s="49"/>
    </row>
    <row r="33" spans="1:31" ht="30.1" customHeight="1" x14ac:dyDescent="0.25">
      <c r="A33" s="118"/>
      <c r="B33" s="114"/>
      <c r="C33" s="115"/>
      <c r="D33" s="84">
        <v>36</v>
      </c>
      <c r="E33" s="114"/>
      <c r="F33" s="69" t="s">
        <v>22</v>
      </c>
      <c r="G33" s="70" t="s">
        <v>30</v>
      </c>
      <c r="H33" s="70" t="s">
        <v>18</v>
      </c>
      <c r="I33" s="70" t="s">
        <v>14</v>
      </c>
      <c r="J33" s="68">
        <v>1698.99</v>
      </c>
      <c r="K33" s="89">
        <f>0</f>
        <v>0</v>
      </c>
      <c r="L33" s="23">
        <f t="shared" si="6"/>
        <v>0</v>
      </c>
      <c r="M33" s="24" t="str">
        <f t="shared" si="0"/>
        <v>OK</v>
      </c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49"/>
      <c r="Y33" s="49"/>
      <c r="Z33" s="49"/>
      <c r="AA33" s="49"/>
      <c r="AB33" s="49"/>
      <c r="AC33" s="49"/>
      <c r="AD33" s="49"/>
      <c r="AE33" s="49"/>
    </row>
    <row r="34" spans="1:31" ht="30.1" customHeight="1" x14ac:dyDescent="0.25">
      <c r="A34" s="118"/>
      <c r="B34" s="114" t="s">
        <v>48</v>
      </c>
      <c r="C34" s="115">
        <v>19</v>
      </c>
      <c r="D34" s="84">
        <v>37</v>
      </c>
      <c r="E34" s="114" t="s">
        <v>17</v>
      </c>
      <c r="F34" s="69" t="s">
        <v>22</v>
      </c>
      <c r="G34" s="70" t="s">
        <v>29</v>
      </c>
      <c r="H34" s="70" t="s">
        <v>12</v>
      </c>
      <c r="I34" s="70" t="s">
        <v>14</v>
      </c>
      <c r="J34" s="68">
        <v>15.2</v>
      </c>
      <c r="K34" s="89">
        <f>0</f>
        <v>0</v>
      </c>
      <c r="L34" s="23">
        <f t="shared" si="6"/>
        <v>0</v>
      </c>
      <c r="M34" s="24" t="str">
        <f t="shared" si="0"/>
        <v>OK</v>
      </c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49"/>
      <c r="Y34" s="49"/>
      <c r="Z34" s="49"/>
      <c r="AA34" s="49"/>
      <c r="AB34" s="49"/>
      <c r="AC34" s="49"/>
      <c r="AD34" s="49"/>
      <c r="AE34" s="49"/>
    </row>
    <row r="35" spans="1:31" ht="30.1" customHeight="1" x14ac:dyDescent="0.25">
      <c r="A35" s="119"/>
      <c r="B35" s="114"/>
      <c r="C35" s="116"/>
      <c r="D35" s="84">
        <v>38</v>
      </c>
      <c r="E35" s="114"/>
      <c r="F35" s="69" t="s">
        <v>22</v>
      </c>
      <c r="G35" s="70" t="s">
        <v>30</v>
      </c>
      <c r="H35" s="70" t="s">
        <v>18</v>
      </c>
      <c r="I35" s="70" t="s">
        <v>14</v>
      </c>
      <c r="J35" s="68">
        <v>1000</v>
      </c>
      <c r="K35" s="89">
        <f>0</f>
        <v>0</v>
      </c>
      <c r="L35" s="23">
        <f t="shared" si="6"/>
        <v>0</v>
      </c>
      <c r="M35" s="24" t="str">
        <f t="shared" si="0"/>
        <v>OK</v>
      </c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49"/>
      <c r="Y35" s="49"/>
      <c r="Z35" s="49"/>
      <c r="AA35" s="49"/>
      <c r="AB35" s="49"/>
      <c r="AC35" s="49"/>
      <c r="AD35" s="49"/>
      <c r="AE35" s="49"/>
    </row>
    <row r="36" spans="1:31" ht="30.1" customHeight="1" x14ac:dyDescent="0.25">
      <c r="A36" s="117" t="s">
        <v>50</v>
      </c>
      <c r="B36" s="114" t="s">
        <v>51</v>
      </c>
      <c r="C36" s="115">
        <v>20</v>
      </c>
      <c r="D36" s="84">
        <v>39</v>
      </c>
      <c r="E36" s="114" t="s">
        <v>15</v>
      </c>
      <c r="F36" s="69" t="s">
        <v>22</v>
      </c>
      <c r="G36" s="70" t="s">
        <v>29</v>
      </c>
      <c r="H36" s="70" t="s">
        <v>12</v>
      </c>
      <c r="I36" s="70" t="s">
        <v>14</v>
      </c>
      <c r="J36" s="68">
        <v>9.16</v>
      </c>
      <c r="K36" s="89">
        <f>0</f>
        <v>0</v>
      </c>
      <c r="L36" s="23">
        <f t="shared" si="6"/>
        <v>0</v>
      </c>
      <c r="M36" s="24" t="str">
        <f t="shared" si="0"/>
        <v>OK</v>
      </c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49"/>
      <c r="Y36" s="49"/>
      <c r="Z36" s="49"/>
      <c r="AA36" s="49"/>
      <c r="AB36" s="49"/>
      <c r="AC36" s="49"/>
      <c r="AD36" s="49"/>
      <c r="AE36" s="49"/>
    </row>
    <row r="37" spans="1:31" ht="30.1" customHeight="1" x14ac:dyDescent="0.25">
      <c r="A37" s="118"/>
      <c r="B37" s="114"/>
      <c r="C37" s="116"/>
      <c r="D37" s="84">
        <v>40</v>
      </c>
      <c r="E37" s="114"/>
      <c r="F37" s="69" t="s">
        <v>22</v>
      </c>
      <c r="G37" s="70" t="s">
        <v>30</v>
      </c>
      <c r="H37" s="70" t="s">
        <v>18</v>
      </c>
      <c r="I37" s="70" t="s">
        <v>14</v>
      </c>
      <c r="J37" s="68">
        <v>1700</v>
      </c>
      <c r="K37" s="89">
        <f>0</f>
        <v>0</v>
      </c>
      <c r="L37" s="23">
        <f t="shared" si="6"/>
        <v>0</v>
      </c>
      <c r="M37" s="24" t="str">
        <f t="shared" si="0"/>
        <v>OK</v>
      </c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49"/>
      <c r="Y37" s="49"/>
      <c r="Z37" s="49"/>
      <c r="AA37" s="49"/>
      <c r="AB37" s="49"/>
      <c r="AC37" s="49"/>
      <c r="AD37" s="49"/>
      <c r="AE37" s="49"/>
    </row>
    <row r="38" spans="1:31" ht="30.1" customHeight="1" x14ac:dyDescent="0.25">
      <c r="A38" s="118"/>
      <c r="B38" s="114" t="s">
        <v>51</v>
      </c>
      <c r="C38" s="115">
        <v>21</v>
      </c>
      <c r="D38" s="84">
        <v>41</v>
      </c>
      <c r="E38" s="114" t="s">
        <v>16</v>
      </c>
      <c r="F38" s="69" t="s">
        <v>22</v>
      </c>
      <c r="G38" s="70" t="s">
        <v>29</v>
      </c>
      <c r="H38" s="70" t="s">
        <v>12</v>
      </c>
      <c r="I38" s="70" t="s">
        <v>14</v>
      </c>
      <c r="J38" s="68">
        <v>13.05</v>
      </c>
      <c r="K38" s="89">
        <f>0</f>
        <v>0</v>
      </c>
      <c r="L38" s="23">
        <f t="shared" si="6"/>
        <v>0</v>
      </c>
      <c r="M38" s="24" t="str">
        <f t="shared" si="0"/>
        <v>OK</v>
      </c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49"/>
      <c r="Y38" s="49"/>
      <c r="Z38" s="49"/>
      <c r="AA38" s="49"/>
      <c r="AB38" s="49"/>
      <c r="AC38" s="49"/>
      <c r="AD38" s="49"/>
      <c r="AE38" s="49"/>
    </row>
    <row r="39" spans="1:31" ht="30.1" customHeight="1" x14ac:dyDescent="0.25">
      <c r="A39" s="118"/>
      <c r="B39" s="114"/>
      <c r="C39" s="116"/>
      <c r="D39" s="84">
        <v>42</v>
      </c>
      <c r="E39" s="114"/>
      <c r="F39" s="69" t="s">
        <v>22</v>
      </c>
      <c r="G39" s="70" t="s">
        <v>30</v>
      </c>
      <c r="H39" s="70" t="s">
        <v>18</v>
      </c>
      <c r="I39" s="70" t="s">
        <v>14</v>
      </c>
      <c r="J39" s="68">
        <v>2100</v>
      </c>
      <c r="K39" s="89">
        <f>0</f>
        <v>0</v>
      </c>
      <c r="L39" s="23">
        <f t="shared" si="6"/>
        <v>0</v>
      </c>
      <c r="M39" s="24" t="str">
        <f t="shared" si="0"/>
        <v>OK</v>
      </c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49"/>
      <c r="Y39" s="49"/>
      <c r="Z39" s="49"/>
      <c r="AA39" s="49"/>
      <c r="AB39" s="49"/>
      <c r="AC39" s="49"/>
      <c r="AD39" s="49"/>
      <c r="AE39" s="49"/>
    </row>
    <row r="40" spans="1:31" ht="30.1" customHeight="1" x14ac:dyDescent="0.25">
      <c r="A40" s="118"/>
      <c r="B40" s="114" t="s">
        <v>28</v>
      </c>
      <c r="C40" s="115">
        <v>22</v>
      </c>
      <c r="D40" s="84">
        <v>43</v>
      </c>
      <c r="E40" s="114" t="s">
        <v>17</v>
      </c>
      <c r="F40" s="69" t="s">
        <v>22</v>
      </c>
      <c r="G40" s="70" t="s">
        <v>29</v>
      </c>
      <c r="H40" s="70" t="s">
        <v>12</v>
      </c>
      <c r="I40" s="70" t="s">
        <v>14</v>
      </c>
      <c r="J40" s="68">
        <v>17.420000000000002</v>
      </c>
      <c r="K40" s="89">
        <f>0</f>
        <v>0</v>
      </c>
      <c r="L40" s="23">
        <f t="shared" si="6"/>
        <v>0</v>
      </c>
      <c r="M40" s="24" t="str">
        <f t="shared" si="0"/>
        <v>OK</v>
      </c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49"/>
      <c r="Y40" s="49"/>
      <c r="Z40" s="49"/>
      <c r="AA40" s="49"/>
      <c r="AB40" s="49"/>
      <c r="AC40" s="49"/>
      <c r="AD40" s="49"/>
      <c r="AE40" s="49"/>
    </row>
    <row r="41" spans="1:31" ht="30.1" customHeight="1" x14ac:dyDescent="0.25">
      <c r="A41" s="118"/>
      <c r="B41" s="114"/>
      <c r="C41" s="116"/>
      <c r="D41" s="84">
        <v>44</v>
      </c>
      <c r="E41" s="114"/>
      <c r="F41" s="69" t="s">
        <v>22</v>
      </c>
      <c r="G41" s="70" t="s">
        <v>30</v>
      </c>
      <c r="H41" s="70" t="s">
        <v>18</v>
      </c>
      <c r="I41" s="70" t="s">
        <v>14</v>
      </c>
      <c r="J41" s="68">
        <v>1500</v>
      </c>
      <c r="K41" s="89">
        <f>0</f>
        <v>0</v>
      </c>
      <c r="L41" s="23">
        <f t="shared" si="6"/>
        <v>0</v>
      </c>
      <c r="M41" s="24" t="str">
        <f t="shared" si="0"/>
        <v>OK</v>
      </c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49"/>
      <c r="Y41" s="49"/>
      <c r="Z41" s="49"/>
      <c r="AA41" s="49"/>
      <c r="AB41" s="49"/>
      <c r="AC41" s="49"/>
      <c r="AD41" s="49"/>
      <c r="AE41" s="49"/>
    </row>
    <row r="42" spans="1:31" s="7" customFormat="1" ht="30.1" customHeight="1" x14ac:dyDescent="0.25">
      <c r="A42" s="118"/>
      <c r="B42" s="114" t="s">
        <v>52</v>
      </c>
      <c r="C42" s="115">
        <v>23</v>
      </c>
      <c r="D42" s="84">
        <v>45</v>
      </c>
      <c r="E42" s="114" t="s">
        <v>13</v>
      </c>
      <c r="F42" s="69" t="s">
        <v>22</v>
      </c>
      <c r="G42" s="70" t="s">
        <v>29</v>
      </c>
      <c r="H42" s="70" t="s">
        <v>12</v>
      </c>
      <c r="I42" s="70" t="s">
        <v>14</v>
      </c>
      <c r="J42" s="68">
        <v>16.2</v>
      </c>
      <c r="K42" s="89">
        <f>0</f>
        <v>0</v>
      </c>
      <c r="L42" s="23">
        <f t="shared" si="5"/>
        <v>0</v>
      </c>
      <c r="M42" s="24" t="str">
        <f t="shared" si="0"/>
        <v>OK</v>
      </c>
      <c r="N42" s="51"/>
      <c r="O42" s="51"/>
      <c r="P42" s="51"/>
      <c r="Q42" s="50"/>
      <c r="R42" s="51"/>
      <c r="S42" s="50"/>
      <c r="T42" s="50"/>
      <c r="U42" s="48"/>
      <c r="V42" s="51"/>
      <c r="W42" s="34"/>
      <c r="X42" s="50"/>
      <c r="Y42" s="34"/>
      <c r="Z42" s="32"/>
      <c r="AA42" s="32"/>
      <c r="AB42" s="32"/>
      <c r="AC42" s="32"/>
      <c r="AD42" s="32"/>
      <c r="AE42" s="32"/>
    </row>
    <row r="43" spans="1:31" s="7" customFormat="1" ht="30.1" customHeight="1" x14ac:dyDescent="0.25">
      <c r="A43" s="118"/>
      <c r="B43" s="114"/>
      <c r="C43" s="116"/>
      <c r="D43" s="84">
        <v>46</v>
      </c>
      <c r="E43" s="114"/>
      <c r="F43" s="69" t="s">
        <v>22</v>
      </c>
      <c r="G43" s="70" t="s">
        <v>30</v>
      </c>
      <c r="H43" s="70" t="s">
        <v>18</v>
      </c>
      <c r="I43" s="70" t="s">
        <v>14</v>
      </c>
      <c r="J43" s="68">
        <v>2648</v>
      </c>
      <c r="K43" s="89">
        <f>0</f>
        <v>0</v>
      </c>
      <c r="L43" s="23">
        <f t="shared" si="5"/>
        <v>0</v>
      </c>
      <c r="M43" s="24" t="str">
        <f t="shared" si="0"/>
        <v>OK</v>
      </c>
      <c r="N43" s="51"/>
      <c r="O43" s="51"/>
      <c r="P43" s="51"/>
      <c r="Q43" s="50"/>
      <c r="R43" s="51"/>
      <c r="S43" s="50"/>
      <c r="T43" s="50"/>
      <c r="U43" s="48"/>
      <c r="V43" s="51"/>
      <c r="W43" s="34"/>
      <c r="X43" s="50"/>
      <c r="Y43" s="34"/>
      <c r="Z43" s="32"/>
      <c r="AA43" s="32"/>
      <c r="AB43" s="32"/>
      <c r="AC43" s="32"/>
      <c r="AD43" s="32"/>
      <c r="AE43" s="32"/>
    </row>
    <row r="44" spans="1:31" s="7" customFormat="1" ht="30.1" customHeight="1" x14ac:dyDescent="0.25">
      <c r="A44" s="118"/>
      <c r="B44" s="114" t="s">
        <v>53</v>
      </c>
      <c r="C44" s="115">
        <v>24</v>
      </c>
      <c r="D44" s="84">
        <v>47</v>
      </c>
      <c r="E44" s="114" t="s">
        <v>54</v>
      </c>
      <c r="F44" s="69" t="s">
        <v>22</v>
      </c>
      <c r="G44" s="70" t="s">
        <v>29</v>
      </c>
      <c r="H44" s="70" t="s">
        <v>12</v>
      </c>
      <c r="I44" s="70" t="s">
        <v>14</v>
      </c>
      <c r="J44" s="68">
        <v>17.09</v>
      </c>
      <c r="K44" s="89">
        <f>0</f>
        <v>0</v>
      </c>
      <c r="L44" s="23">
        <f t="shared" si="5"/>
        <v>0</v>
      </c>
      <c r="M44" s="24" t="str">
        <f t="shared" si="0"/>
        <v>OK</v>
      </c>
      <c r="N44" s="51"/>
      <c r="O44" s="51"/>
      <c r="P44" s="50"/>
      <c r="Q44" s="50"/>
      <c r="R44" s="50"/>
      <c r="S44" s="50"/>
      <c r="T44" s="50"/>
      <c r="U44" s="48"/>
      <c r="V44" s="51"/>
      <c r="W44" s="34"/>
      <c r="X44" s="51"/>
      <c r="Y44" s="34"/>
      <c r="Z44" s="32"/>
      <c r="AA44" s="32"/>
      <c r="AB44" s="32"/>
      <c r="AC44" s="32"/>
      <c r="AD44" s="32"/>
      <c r="AE44" s="32"/>
    </row>
    <row r="45" spans="1:31" s="7" customFormat="1" ht="30.1" customHeight="1" x14ac:dyDescent="0.25">
      <c r="A45" s="118"/>
      <c r="B45" s="114"/>
      <c r="C45" s="116"/>
      <c r="D45" s="84">
        <v>48</v>
      </c>
      <c r="E45" s="114"/>
      <c r="F45" s="69" t="s">
        <v>22</v>
      </c>
      <c r="G45" s="70" t="s">
        <v>30</v>
      </c>
      <c r="H45" s="70" t="s">
        <v>18</v>
      </c>
      <c r="I45" s="70" t="s">
        <v>14</v>
      </c>
      <c r="J45" s="68">
        <v>2674</v>
      </c>
      <c r="K45" s="89">
        <f>0</f>
        <v>0</v>
      </c>
      <c r="L45" s="23">
        <f t="shared" si="5"/>
        <v>0</v>
      </c>
      <c r="M45" s="24" t="str">
        <f t="shared" si="0"/>
        <v>OK</v>
      </c>
      <c r="N45" s="51"/>
      <c r="O45" s="51"/>
      <c r="P45" s="50"/>
      <c r="Q45" s="50"/>
      <c r="R45" s="50"/>
      <c r="S45" s="50"/>
      <c r="T45" s="50"/>
      <c r="U45" s="48"/>
      <c r="V45" s="51"/>
      <c r="W45" s="34"/>
      <c r="X45" s="51"/>
      <c r="Y45" s="34"/>
      <c r="Z45" s="32"/>
      <c r="AA45" s="32"/>
      <c r="AB45" s="32"/>
      <c r="AC45" s="32"/>
      <c r="AD45" s="32"/>
      <c r="AE45" s="32"/>
    </row>
    <row r="46" spans="1:31" s="7" customFormat="1" ht="30.1" customHeight="1" x14ac:dyDescent="0.25">
      <c r="A46" s="118"/>
      <c r="B46" s="114" t="s">
        <v>52</v>
      </c>
      <c r="C46" s="115">
        <v>25</v>
      </c>
      <c r="D46" s="84">
        <v>49</v>
      </c>
      <c r="E46" s="114" t="s">
        <v>23</v>
      </c>
      <c r="F46" s="69" t="s">
        <v>22</v>
      </c>
      <c r="G46" s="70" t="s">
        <v>29</v>
      </c>
      <c r="H46" s="70" t="s">
        <v>12</v>
      </c>
      <c r="I46" s="70" t="s">
        <v>14</v>
      </c>
      <c r="J46" s="68">
        <v>6.93</v>
      </c>
      <c r="K46" s="89">
        <f>0</f>
        <v>0</v>
      </c>
      <c r="L46" s="23">
        <f t="shared" si="5"/>
        <v>0</v>
      </c>
      <c r="M46" s="24" t="str">
        <f t="shared" si="0"/>
        <v>OK</v>
      </c>
      <c r="N46" s="51"/>
      <c r="O46" s="51"/>
      <c r="P46" s="50"/>
      <c r="Q46" s="51"/>
      <c r="R46" s="50"/>
      <c r="S46" s="51"/>
      <c r="T46" s="50"/>
      <c r="U46" s="48"/>
      <c r="V46" s="51"/>
      <c r="W46" s="34"/>
      <c r="X46" s="50"/>
      <c r="Y46" s="34"/>
      <c r="Z46" s="32"/>
      <c r="AA46" s="32"/>
      <c r="AB46" s="32"/>
      <c r="AC46" s="32"/>
      <c r="AD46" s="32"/>
      <c r="AE46" s="32"/>
    </row>
    <row r="47" spans="1:31" s="7" customFormat="1" ht="30.1" customHeight="1" x14ac:dyDescent="0.25">
      <c r="A47" s="119"/>
      <c r="B47" s="114"/>
      <c r="C47" s="116"/>
      <c r="D47" s="84">
        <v>50</v>
      </c>
      <c r="E47" s="114"/>
      <c r="F47" s="69" t="s">
        <v>22</v>
      </c>
      <c r="G47" s="70" t="s">
        <v>30</v>
      </c>
      <c r="H47" s="70" t="s">
        <v>18</v>
      </c>
      <c r="I47" s="70" t="s">
        <v>14</v>
      </c>
      <c r="J47" s="68">
        <v>1364</v>
      </c>
      <c r="K47" s="89">
        <f>0</f>
        <v>0</v>
      </c>
      <c r="L47" s="23">
        <f t="shared" si="5"/>
        <v>0</v>
      </c>
      <c r="M47" s="24" t="str">
        <f t="shared" si="0"/>
        <v>OK</v>
      </c>
      <c r="N47" s="51"/>
      <c r="O47" s="51"/>
      <c r="P47" s="50"/>
      <c r="Q47" s="51"/>
      <c r="R47" s="50"/>
      <c r="S47" s="51"/>
      <c r="T47" s="50"/>
      <c r="U47" s="48"/>
      <c r="V47" s="51"/>
      <c r="W47" s="34"/>
      <c r="X47" s="50"/>
      <c r="Y47" s="34"/>
      <c r="Z47" s="32"/>
      <c r="AA47" s="32"/>
      <c r="AB47" s="32"/>
      <c r="AC47" s="32"/>
      <c r="AD47" s="32"/>
      <c r="AE47" s="32"/>
    </row>
    <row r="48" spans="1:31" s="7" customFormat="1" ht="30.1" customHeight="1" x14ac:dyDescent="0.25">
      <c r="A48" s="117" t="s">
        <v>55</v>
      </c>
      <c r="B48" s="114" t="s">
        <v>49</v>
      </c>
      <c r="C48" s="115">
        <v>26</v>
      </c>
      <c r="D48" s="84">
        <v>51</v>
      </c>
      <c r="E48" s="114" t="s">
        <v>15</v>
      </c>
      <c r="F48" s="69" t="s">
        <v>22</v>
      </c>
      <c r="G48" s="70" t="s">
        <v>29</v>
      </c>
      <c r="H48" s="70" t="s">
        <v>12</v>
      </c>
      <c r="I48" s="70" t="s">
        <v>14</v>
      </c>
      <c r="J48" s="68">
        <v>8.8699999999999992</v>
      </c>
      <c r="K48" s="89">
        <f>0</f>
        <v>0</v>
      </c>
      <c r="L48" s="23">
        <f t="shared" si="5"/>
        <v>0</v>
      </c>
      <c r="M48" s="24" t="str">
        <f t="shared" si="0"/>
        <v>OK</v>
      </c>
      <c r="N48" s="51"/>
      <c r="O48" s="51"/>
      <c r="P48" s="50"/>
      <c r="Q48" s="51"/>
      <c r="R48" s="50"/>
      <c r="S48" s="51"/>
      <c r="T48" s="50"/>
      <c r="U48" s="48"/>
      <c r="V48" s="51"/>
      <c r="W48" s="34"/>
      <c r="X48" s="50"/>
      <c r="Y48" s="34"/>
      <c r="Z48" s="32"/>
      <c r="AA48" s="32"/>
      <c r="AB48" s="32"/>
      <c r="AC48" s="32"/>
      <c r="AD48" s="32"/>
      <c r="AE48" s="32"/>
    </row>
    <row r="49" spans="1:31" s="7" customFormat="1" ht="30.1" customHeight="1" x14ac:dyDescent="0.25">
      <c r="A49" s="118"/>
      <c r="B49" s="114"/>
      <c r="C49" s="116"/>
      <c r="D49" s="84">
        <v>52</v>
      </c>
      <c r="E49" s="114"/>
      <c r="F49" s="69" t="s">
        <v>22</v>
      </c>
      <c r="G49" s="70" t="s">
        <v>30</v>
      </c>
      <c r="H49" s="70" t="s">
        <v>18</v>
      </c>
      <c r="I49" s="70" t="s">
        <v>14</v>
      </c>
      <c r="J49" s="68">
        <v>1638.99</v>
      </c>
      <c r="K49" s="89">
        <f>0</f>
        <v>0</v>
      </c>
      <c r="L49" s="23">
        <f t="shared" si="5"/>
        <v>0</v>
      </c>
      <c r="M49" s="24" t="str">
        <f t="shared" si="0"/>
        <v>OK</v>
      </c>
      <c r="N49" s="51"/>
      <c r="O49" s="51"/>
      <c r="P49" s="50"/>
      <c r="Q49" s="51"/>
      <c r="R49" s="50"/>
      <c r="S49" s="51"/>
      <c r="T49" s="50"/>
      <c r="U49" s="48"/>
      <c r="V49" s="51"/>
      <c r="W49" s="34"/>
      <c r="X49" s="50"/>
      <c r="Y49" s="34"/>
      <c r="Z49" s="32"/>
      <c r="AA49" s="32"/>
      <c r="AB49" s="32"/>
      <c r="AC49" s="32"/>
      <c r="AD49" s="32"/>
      <c r="AE49" s="32"/>
    </row>
    <row r="50" spans="1:31" ht="30.1" customHeight="1" x14ac:dyDescent="0.25">
      <c r="A50" s="118"/>
      <c r="B50" s="114" t="s">
        <v>45</v>
      </c>
      <c r="C50" s="115">
        <v>27</v>
      </c>
      <c r="D50" s="84">
        <v>53</v>
      </c>
      <c r="E50" s="114" t="s">
        <v>16</v>
      </c>
      <c r="F50" s="69" t="s">
        <v>22</v>
      </c>
      <c r="G50" s="70" t="s">
        <v>29</v>
      </c>
      <c r="H50" s="70" t="s">
        <v>12</v>
      </c>
      <c r="I50" s="70" t="s">
        <v>14</v>
      </c>
      <c r="J50" s="68">
        <v>13.18</v>
      </c>
      <c r="K50" s="89">
        <f>0</f>
        <v>0</v>
      </c>
      <c r="L50" s="23">
        <f t="shared" si="5"/>
        <v>0</v>
      </c>
      <c r="M50" s="24" t="str">
        <f t="shared" si="0"/>
        <v>OK</v>
      </c>
      <c r="N50" s="46"/>
      <c r="O50" s="46"/>
      <c r="P50" s="52"/>
      <c r="Q50" s="52"/>
      <c r="R50" s="52"/>
      <c r="S50" s="52"/>
      <c r="T50" s="52"/>
      <c r="U50" s="52"/>
      <c r="V50" s="52"/>
      <c r="W50" s="52"/>
      <c r="X50" s="49"/>
      <c r="Y50" s="49"/>
      <c r="Z50" s="49"/>
      <c r="AA50" s="49"/>
      <c r="AB50" s="49"/>
      <c r="AC50" s="49"/>
      <c r="AD50" s="49"/>
      <c r="AE50" s="49"/>
    </row>
    <row r="51" spans="1:31" ht="30.1" customHeight="1" x14ac:dyDescent="0.25">
      <c r="A51" s="118"/>
      <c r="B51" s="114"/>
      <c r="C51" s="116"/>
      <c r="D51" s="84">
        <v>54</v>
      </c>
      <c r="E51" s="114"/>
      <c r="F51" s="69" t="s">
        <v>22</v>
      </c>
      <c r="G51" s="70" t="s">
        <v>30</v>
      </c>
      <c r="H51" s="70" t="s">
        <v>18</v>
      </c>
      <c r="I51" s="70" t="s">
        <v>14</v>
      </c>
      <c r="J51" s="68">
        <v>2026.99</v>
      </c>
      <c r="K51" s="89">
        <f>0</f>
        <v>0</v>
      </c>
      <c r="L51" s="23">
        <f t="shared" si="5"/>
        <v>0</v>
      </c>
      <c r="M51" s="24" t="str">
        <f t="shared" si="0"/>
        <v>OK</v>
      </c>
      <c r="N51" s="46"/>
      <c r="O51" s="46"/>
      <c r="P51" s="52"/>
      <c r="Q51" s="52"/>
      <c r="R51" s="52"/>
      <c r="S51" s="52"/>
      <c r="T51" s="52"/>
      <c r="U51" s="52"/>
      <c r="V51" s="52"/>
      <c r="W51" s="52"/>
      <c r="X51" s="49"/>
      <c r="Y51" s="49"/>
      <c r="Z51" s="49"/>
      <c r="AA51" s="49"/>
      <c r="AB51" s="49"/>
      <c r="AC51" s="49"/>
      <c r="AD51" s="49"/>
      <c r="AE51" s="49"/>
    </row>
    <row r="52" spans="1:31" ht="30.1" customHeight="1" x14ac:dyDescent="0.25">
      <c r="A52" s="118"/>
      <c r="B52" s="114" t="s">
        <v>45</v>
      </c>
      <c r="C52" s="115">
        <v>28</v>
      </c>
      <c r="D52" s="84">
        <v>55</v>
      </c>
      <c r="E52" s="114" t="s">
        <v>17</v>
      </c>
      <c r="F52" s="69" t="s">
        <v>22</v>
      </c>
      <c r="G52" s="70" t="s">
        <v>29</v>
      </c>
      <c r="H52" s="70" t="s">
        <v>12</v>
      </c>
      <c r="I52" s="70" t="s">
        <v>14</v>
      </c>
      <c r="J52" s="68">
        <v>18.78</v>
      </c>
      <c r="K52" s="89">
        <f>0</f>
        <v>0</v>
      </c>
      <c r="L52" s="23">
        <f t="shared" si="5"/>
        <v>0</v>
      </c>
      <c r="M52" s="24" t="str">
        <f t="shared" si="0"/>
        <v>OK</v>
      </c>
      <c r="N52" s="46"/>
      <c r="O52" s="46"/>
      <c r="P52" s="52"/>
      <c r="Q52" s="52"/>
      <c r="R52" s="52"/>
      <c r="S52" s="52"/>
      <c r="T52" s="52"/>
      <c r="U52" s="52"/>
      <c r="V52" s="52"/>
      <c r="W52" s="52"/>
      <c r="X52" s="49"/>
      <c r="Y52" s="49"/>
      <c r="Z52" s="49"/>
      <c r="AA52" s="49"/>
      <c r="AB52" s="49"/>
      <c r="AC52" s="49"/>
      <c r="AD52" s="49"/>
      <c r="AE52" s="49"/>
    </row>
    <row r="53" spans="1:31" ht="30.1" customHeight="1" x14ac:dyDescent="0.25">
      <c r="A53" s="118"/>
      <c r="B53" s="114"/>
      <c r="C53" s="116"/>
      <c r="D53" s="84">
        <v>56</v>
      </c>
      <c r="E53" s="114"/>
      <c r="F53" s="69" t="s">
        <v>22</v>
      </c>
      <c r="G53" s="70" t="s">
        <v>30</v>
      </c>
      <c r="H53" s="70" t="s">
        <v>18</v>
      </c>
      <c r="I53" s="70" t="s">
        <v>14</v>
      </c>
      <c r="J53" s="68">
        <v>2865.99</v>
      </c>
      <c r="K53" s="89">
        <f>0</f>
        <v>0</v>
      </c>
      <c r="L53" s="23">
        <f t="shared" si="5"/>
        <v>0</v>
      </c>
      <c r="M53" s="24" t="str">
        <f t="shared" si="0"/>
        <v>OK</v>
      </c>
      <c r="N53" s="46"/>
      <c r="O53" s="46"/>
      <c r="P53" s="52"/>
      <c r="Q53" s="52"/>
      <c r="R53" s="52"/>
      <c r="S53" s="52"/>
      <c r="T53" s="52"/>
      <c r="U53" s="52"/>
      <c r="V53" s="52"/>
      <c r="W53" s="52"/>
      <c r="X53" s="49"/>
      <c r="Y53" s="49"/>
      <c r="Z53" s="49"/>
      <c r="AA53" s="49"/>
      <c r="AB53" s="49"/>
      <c r="AC53" s="49"/>
      <c r="AD53" s="49"/>
      <c r="AE53" s="49"/>
    </row>
    <row r="54" spans="1:31" ht="30.1" customHeight="1" x14ac:dyDescent="0.25">
      <c r="A54" s="118"/>
      <c r="B54" s="114" t="s">
        <v>53</v>
      </c>
      <c r="C54" s="115">
        <v>29</v>
      </c>
      <c r="D54" s="84">
        <v>57</v>
      </c>
      <c r="E54" s="114" t="s">
        <v>13</v>
      </c>
      <c r="F54" s="69" t="s">
        <v>22</v>
      </c>
      <c r="G54" s="70" t="s">
        <v>29</v>
      </c>
      <c r="H54" s="70" t="s">
        <v>12</v>
      </c>
      <c r="I54" s="70" t="s">
        <v>14</v>
      </c>
      <c r="J54" s="68">
        <v>16.2</v>
      </c>
      <c r="K54" s="89">
        <f>0</f>
        <v>0</v>
      </c>
      <c r="L54" s="23">
        <f t="shared" si="5"/>
        <v>0</v>
      </c>
      <c r="M54" s="24" t="str">
        <f t="shared" si="0"/>
        <v>OK</v>
      </c>
      <c r="N54" s="46"/>
      <c r="O54" s="46"/>
      <c r="P54" s="52"/>
      <c r="Q54" s="52"/>
      <c r="R54" s="52"/>
      <c r="S54" s="52"/>
      <c r="T54" s="52"/>
      <c r="U54" s="52"/>
      <c r="V54" s="52"/>
      <c r="W54" s="52"/>
      <c r="X54" s="49"/>
      <c r="Y54" s="49"/>
      <c r="Z54" s="49"/>
      <c r="AA54" s="49"/>
      <c r="AB54" s="49"/>
      <c r="AC54" s="49"/>
      <c r="AD54" s="49"/>
      <c r="AE54" s="49"/>
    </row>
    <row r="55" spans="1:31" ht="30.1" customHeight="1" x14ac:dyDescent="0.25">
      <c r="A55" s="118"/>
      <c r="B55" s="114"/>
      <c r="C55" s="116"/>
      <c r="D55" s="84">
        <v>58</v>
      </c>
      <c r="E55" s="114"/>
      <c r="F55" s="69" t="s">
        <v>22</v>
      </c>
      <c r="G55" s="70" t="s">
        <v>30</v>
      </c>
      <c r="H55" s="70" t="s">
        <v>18</v>
      </c>
      <c r="I55" s="70" t="s">
        <v>14</v>
      </c>
      <c r="J55" s="68">
        <v>2648</v>
      </c>
      <c r="K55" s="89">
        <f>0</f>
        <v>0</v>
      </c>
      <c r="L55" s="23">
        <f t="shared" si="5"/>
        <v>0</v>
      </c>
      <c r="M55" s="24" t="str">
        <f t="shared" si="0"/>
        <v>OK</v>
      </c>
      <c r="N55" s="46"/>
      <c r="O55" s="46"/>
      <c r="P55" s="52"/>
      <c r="Q55" s="52"/>
      <c r="R55" s="52"/>
      <c r="S55" s="52"/>
      <c r="T55" s="52"/>
      <c r="U55" s="52"/>
      <c r="V55" s="52"/>
      <c r="W55" s="52"/>
      <c r="X55" s="49"/>
      <c r="Y55" s="49"/>
      <c r="Z55" s="49"/>
      <c r="AA55" s="49"/>
      <c r="AB55" s="49"/>
      <c r="AC55" s="49"/>
      <c r="AD55" s="49"/>
      <c r="AE55" s="49"/>
    </row>
    <row r="56" spans="1:31" ht="30.1" customHeight="1" x14ac:dyDescent="0.25">
      <c r="A56" s="118"/>
      <c r="B56" s="114" t="s">
        <v>52</v>
      </c>
      <c r="C56" s="115">
        <v>31</v>
      </c>
      <c r="D56" s="84">
        <v>61</v>
      </c>
      <c r="E56" s="114" t="s">
        <v>23</v>
      </c>
      <c r="F56" s="69" t="s">
        <v>22</v>
      </c>
      <c r="G56" s="70" t="s">
        <v>29</v>
      </c>
      <c r="H56" s="70" t="s">
        <v>12</v>
      </c>
      <c r="I56" s="70" t="s">
        <v>14</v>
      </c>
      <c r="J56" s="68">
        <v>6.93</v>
      </c>
      <c r="K56" s="89">
        <f>0</f>
        <v>0</v>
      </c>
      <c r="L56" s="23">
        <f t="shared" si="5"/>
        <v>0</v>
      </c>
      <c r="M56" s="24" t="str">
        <f t="shared" si="0"/>
        <v>OK</v>
      </c>
      <c r="N56" s="46"/>
      <c r="O56" s="46"/>
      <c r="P56" s="52"/>
      <c r="Q56" s="52"/>
      <c r="R56" s="52"/>
      <c r="S56" s="52"/>
      <c r="T56" s="52"/>
      <c r="U56" s="52"/>
      <c r="V56" s="52"/>
      <c r="W56" s="52"/>
      <c r="X56" s="49"/>
      <c r="Y56" s="49"/>
      <c r="Z56" s="49"/>
      <c r="AA56" s="49"/>
      <c r="AB56" s="49"/>
      <c r="AC56" s="49"/>
      <c r="AD56" s="49"/>
      <c r="AE56" s="49"/>
    </row>
    <row r="57" spans="1:31" ht="30.1" customHeight="1" x14ac:dyDescent="0.25">
      <c r="A57" s="119"/>
      <c r="B57" s="114"/>
      <c r="C57" s="115"/>
      <c r="D57" s="84">
        <v>62</v>
      </c>
      <c r="E57" s="114"/>
      <c r="F57" s="69" t="s">
        <v>22</v>
      </c>
      <c r="G57" s="70" t="s">
        <v>30</v>
      </c>
      <c r="H57" s="70" t="s">
        <v>18</v>
      </c>
      <c r="I57" s="70" t="s">
        <v>14</v>
      </c>
      <c r="J57" s="68">
        <v>1364</v>
      </c>
      <c r="K57" s="89">
        <f>0</f>
        <v>0</v>
      </c>
      <c r="L57" s="23">
        <f>K57-(SUM(N57:AE57))</f>
        <v>0</v>
      </c>
      <c r="M57" s="24" t="str">
        <f t="shared" si="0"/>
        <v>OK</v>
      </c>
      <c r="N57" s="46"/>
      <c r="O57" s="46"/>
      <c r="P57" s="52"/>
      <c r="Q57" s="52"/>
      <c r="R57" s="52"/>
      <c r="S57" s="52"/>
      <c r="T57" s="52"/>
      <c r="U57" s="52"/>
      <c r="V57" s="52"/>
      <c r="W57" s="52"/>
      <c r="X57" s="49"/>
      <c r="Y57" s="49"/>
      <c r="Z57" s="49"/>
      <c r="AA57" s="49"/>
      <c r="AB57" s="49"/>
      <c r="AC57" s="49"/>
      <c r="AD57" s="49"/>
      <c r="AE57" s="49"/>
    </row>
    <row r="58" spans="1:31" x14ac:dyDescent="0.25">
      <c r="K58" s="6">
        <f>SUM(K4:K57)</f>
        <v>1010</v>
      </c>
      <c r="L58" s="6">
        <f>SUM(L4:L57)</f>
        <v>1010</v>
      </c>
      <c r="N58" s="53">
        <f>SUMPRODUCT($J$4:$J$57,N4:N57)</f>
        <v>0</v>
      </c>
      <c r="O58" s="53">
        <f t="shared" ref="O58:AE58" si="8">SUMPRODUCT($J$4:$J$57,O4:O57)</f>
        <v>0</v>
      </c>
      <c r="P58" s="53">
        <f t="shared" si="8"/>
        <v>0</v>
      </c>
      <c r="Q58" s="53">
        <f t="shared" si="8"/>
        <v>0</v>
      </c>
      <c r="R58" s="53">
        <f t="shared" si="8"/>
        <v>0</v>
      </c>
      <c r="S58" s="53">
        <f t="shared" si="8"/>
        <v>0</v>
      </c>
      <c r="T58" s="53">
        <f t="shared" si="8"/>
        <v>0</v>
      </c>
      <c r="U58" s="53">
        <f t="shared" si="8"/>
        <v>0</v>
      </c>
      <c r="V58" s="53">
        <f t="shared" si="8"/>
        <v>0</v>
      </c>
      <c r="W58" s="53">
        <f t="shared" si="8"/>
        <v>0</v>
      </c>
      <c r="X58" s="53">
        <f t="shared" si="8"/>
        <v>0</v>
      </c>
      <c r="Y58" s="53">
        <f t="shared" si="8"/>
        <v>0</v>
      </c>
      <c r="Z58" s="53">
        <f t="shared" si="8"/>
        <v>0</v>
      </c>
      <c r="AA58" s="53">
        <f t="shared" si="8"/>
        <v>0</v>
      </c>
      <c r="AB58" s="53">
        <f t="shared" si="8"/>
        <v>0</v>
      </c>
      <c r="AC58" s="53">
        <f t="shared" si="8"/>
        <v>0</v>
      </c>
      <c r="AD58" s="53">
        <f t="shared" si="8"/>
        <v>0</v>
      </c>
      <c r="AE58" s="53">
        <f t="shared" si="8"/>
        <v>0</v>
      </c>
    </row>
    <row r="59" spans="1:31" ht="19.05" x14ac:dyDescent="0.25">
      <c r="N59" s="35"/>
      <c r="O59" s="35"/>
    </row>
    <row r="61" spans="1:31" ht="19.05" customHeight="1" x14ac:dyDescent="0.25">
      <c r="B61" s="111" t="s">
        <v>58</v>
      </c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3"/>
      <c r="N61" s="35"/>
      <c r="O61" s="35"/>
      <c r="P61" s="35"/>
      <c r="Q61" s="88"/>
    </row>
    <row r="65" spans="20:20" x14ac:dyDescent="0.25">
      <c r="T65" s="54"/>
    </row>
  </sheetData>
  <mergeCells count="111">
    <mergeCell ref="B61:M61"/>
    <mergeCell ref="B52:B53"/>
    <mergeCell ref="C52:C53"/>
    <mergeCell ref="E52:E53"/>
    <mergeCell ref="B54:B55"/>
    <mergeCell ref="C54:C55"/>
    <mergeCell ref="E54:E55"/>
    <mergeCell ref="A48:A57"/>
    <mergeCell ref="B48:B49"/>
    <mergeCell ref="C48:C49"/>
    <mergeCell ref="E48:E49"/>
    <mergeCell ref="B50:B51"/>
    <mergeCell ref="C50:C51"/>
    <mergeCell ref="E50:E51"/>
    <mergeCell ref="B56:B57"/>
    <mergeCell ref="C56:C57"/>
    <mergeCell ref="E56:E57"/>
    <mergeCell ref="B42:B43"/>
    <mergeCell ref="C42:C43"/>
    <mergeCell ref="E42:E43"/>
    <mergeCell ref="B44:B45"/>
    <mergeCell ref="C44:C45"/>
    <mergeCell ref="E44:E45"/>
    <mergeCell ref="A36:A47"/>
    <mergeCell ref="B36:B37"/>
    <mergeCell ref="C36:C37"/>
    <mergeCell ref="E36:E37"/>
    <mergeCell ref="B38:B39"/>
    <mergeCell ref="C38:C39"/>
    <mergeCell ref="E38:E39"/>
    <mergeCell ref="B40:B41"/>
    <mergeCell ref="C40:C41"/>
    <mergeCell ref="E40:E41"/>
    <mergeCell ref="B46:B47"/>
    <mergeCell ref="C46:C47"/>
    <mergeCell ref="E46:E47"/>
    <mergeCell ref="A32:A35"/>
    <mergeCell ref="B32:B33"/>
    <mergeCell ref="C32:C33"/>
    <mergeCell ref="E32:E33"/>
    <mergeCell ref="B34:B35"/>
    <mergeCell ref="C34:C35"/>
    <mergeCell ref="E34:E35"/>
    <mergeCell ref="A24:A31"/>
    <mergeCell ref="B24:B25"/>
    <mergeCell ref="C24:C25"/>
    <mergeCell ref="E24:E25"/>
    <mergeCell ref="B26:B27"/>
    <mergeCell ref="C26:C27"/>
    <mergeCell ref="E26:E27"/>
    <mergeCell ref="B28:B29"/>
    <mergeCell ref="C28:C29"/>
    <mergeCell ref="E28:E29"/>
    <mergeCell ref="B22:B23"/>
    <mergeCell ref="C22:C23"/>
    <mergeCell ref="E22:E23"/>
    <mergeCell ref="E12:E13"/>
    <mergeCell ref="B14:B15"/>
    <mergeCell ref="C14:C15"/>
    <mergeCell ref="E14:E15"/>
    <mergeCell ref="B30:B31"/>
    <mergeCell ref="C30:C31"/>
    <mergeCell ref="E30:E31"/>
    <mergeCell ref="U1:U2"/>
    <mergeCell ref="V1:V2"/>
    <mergeCell ref="A1:B1"/>
    <mergeCell ref="C1:J1"/>
    <mergeCell ref="A16:A23"/>
    <mergeCell ref="B16:B17"/>
    <mergeCell ref="C16:C17"/>
    <mergeCell ref="E16:E17"/>
    <mergeCell ref="B18:B19"/>
    <mergeCell ref="C18:C19"/>
    <mergeCell ref="E6:E7"/>
    <mergeCell ref="A8:A15"/>
    <mergeCell ref="B8:B9"/>
    <mergeCell ref="C8:C9"/>
    <mergeCell ref="E8:E9"/>
    <mergeCell ref="B10:B11"/>
    <mergeCell ref="C10:C11"/>
    <mergeCell ref="E10:E11"/>
    <mergeCell ref="B12:B13"/>
    <mergeCell ref="C12:C13"/>
    <mergeCell ref="E18:E19"/>
    <mergeCell ref="B20:B21"/>
    <mergeCell ref="C20:C21"/>
    <mergeCell ref="E20:E21"/>
    <mergeCell ref="K1:M1"/>
    <mergeCell ref="N1:N2"/>
    <mergeCell ref="O1:O2"/>
    <mergeCell ref="P1:P2"/>
    <mergeCell ref="AC1:AC2"/>
    <mergeCell ref="AD1:AD2"/>
    <mergeCell ref="AE1:AE2"/>
    <mergeCell ref="A2:M2"/>
    <mergeCell ref="A4:A7"/>
    <mergeCell ref="B4:B5"/>
    <mergeCell ref="C4:C5"/>
    <mergeCell ref="E4:E5"/>
    <mergeCell ref="B6:B7"/>
    <mergeCell ref="C6:C7"/>
    <mergeCell ref="W1:W2"/>
    <mergeCell ref="X1:X2"/>
    <mergeCell ref="Y1:Y2"/>
    <mergeCell ref="Z1:Z2"/>
    <mergeCell ref="AA1:AA2"/>
    <mergeCell ref="AB1:AB2"/>
    <mergeCell ref="Q1:Q2"/>
    <mergeCell ref="R1:R2"/>
    <mergeCell ref="S1:S2"/>
    <mergeCell ref="T1:T2"/>
  </mergeCells>
  <conditionalFormatting sqref="N4:AE57">
    <cfRule type="cellIs" dxfId="6" priority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16</vt:i4>
      </vt:variant>
    </vt:vector>
  </HeadingPairs>
  <TitlesOfParts>
    <vt:vector size="16" baseType="lpstr">
      <vt:lpstr>REITORIA-PROEX</vt:lpstr>
      <vt:lpstr>REITORIA-SETRAN</vt:lpstr>
      <vt:lpstr>ESAG</vt:lpstr>
      <vt:lpstr>CEART</vt:lpstr>
      <vt:lpstr>CEAD</vt:lpstr>
      <vt:lpstr>FAED</vt:lpstr>
      <vt:lpstr>CEFID</vt:lpstr>
      <vt:lpstr>CERES</vt:lpstr>
      <vt:lpstr>CESFI</vt:lpstr>
      <vt:lpstr>CEAVI</vt:lpstr>
      <vt:lpstr>CCT</vt:lpstr>
      <vt:lpstr>CEPLAN</vt:lpstr>
      <vt:lpstr>CAV</vt:lpstr>
      <vt:lpstr>CESMO</vt:lpstr>
      <vt:lpstr>CEO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LETICIA KOSLOWSKY MEES MATTOS</cp:lastModifiedBy>
  <cp:lastPrinted>2014-06-04T18:55:53Z</cp:lastPrinted>
  <dcterms:created xsi:type="dcterms:W3CDTF">2010-06-19T20:43:11Z</dcterms:created>
  <dcterms:modified xsi:type="dcterms:W3CDTF">2024-06-19T18:36:18Z</dcterms:modified>
</cp:coreProperties>
</file>